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0" windowWidth="12120" windowHeight="8520" tabRatio="908" firstSheet="56" activeTab="56"/>
  </bookViews>
  <sheets>
    <sheet name="First-Page" sheetId="1" r:id="rId1"/>
    <sheet name="content" sheetId="2" r:id="rId2"/>
    <sheet name="Sheet1" sheetId="3" r:id="rId3"/>
    <sheet name="AT-1-Gen_Info " sheetId="4" r:id="rId4"/>
    <sheet name="AT-2-S1 BUDGET" sheetId="5" r:id="rId5"/>
    <sheet name="AT_2A_fundflow" sheetId="6" r:id="rId6"/>
    <sheet name="AT-3" sheetId="7" r:id="rId7"/>
    <sheet name="AT3A_cvrg(Insti)_PY" sheetId="8" r:id="rId8"/>
    <sheet name="AT3B_cvrg(Insti)_UPY " sheetId="9" r:id="rId9"/>
    <sheet name="AT3C_cvrg(Insti)_UPY " sheetId="10" r:id="rId10"/>
    <sheet name="enrolment vs availed_PY" sheetId="11" r:id="rId11"/>
    <sheet name="enrolment vs availed_UPY" sheetId="12" r:id="rId12"/>
    <sheet name="T5_PLAN_vs_PRFM" sheetId="13" r:id="rId13"/>
    <sheet name="AT-4B" sheetId="14" r:id="rId14"/>
    <sheet name="T5A_PLAN_vs_PRFM " sheetId="15" r:id="rId15"/>
    <sheet name="T5B_PLAN_vs_PRFM  (2)" sheetId="16" r:id="rId16"/>
    <sheet name="T5C_Drought_PLAN_vs_PRFM " sheetId="17" r:id="rId17"/>
    <sheet name="T5D_Drought_PLAN_vs_PRFM  " sheetId="18" r:id="rId18"/>
    <sheet name="T6_FG_py_Utlsn" sheetId="19" r:id="rId19"/>
    <sheet name="T6A_FG_Upy_Utlsn " sheetId="20" r:id="rId20"/>
    <sheet name="T6B_Pay_FG_FCI_Pry" sheetId="21" r:id="rId21"/>
    <sheet name="T6C_Coarse_Grain" sheetId="22" r:id="rId22"/>
    <sheet name="T7_CC_PY_Utlsn" sheetId="23" r:id="rId23"/>
    <sheet name="T7ACC_UPY_Utlsn " sheetId="24" r:id="rId24"/>
    <sheet name="AT-8_Hon_CCH_Pry" sheetId="25" r:id="rId25"/>
    <sheet name="AT-8A_Hon_CCH_UPry" sheetId="26" r:id="rId26"/>
    <sheet name="AT9_TA" sheetId="27" r:id="rId27"/>
    <sheet name="AT10_MME" sheetId="28" r:id="rId28"/>
    <sheet name="AT-10A" sheetId="29" r:id="rId29"/>
    <sheet name="AT-10B" sheetId="30" r:id="rId30"/>
    <sheet name="AT- 10C" sheetId="31" r:id="rId31"/>
    <sheet name="AT-10D" sheetId="32" r:id="rId32"/>
    <sheet name="AT-10E" sheetId="33" r:id="rId33"/>
    <sheet name="AT-10 F Drinking Water" sheetId="34" r:id="rId34"/>
    <sheet name="AT11_KS Year wise" sheetId="35" r:id="rId35"/>
    <sheet name="AT11A_KS-District wise" sheetId="36" r:id="rId36"/>
    <sheet name="AT12_KD-New" sheetId="37" r:id="rId37"/>
    <sheet name="AT12A_KD-Replacement" sheetId="38" r:id="rId38"/>
    <sheet name="AT-13" sheetId="39" r:id="rId39"/>
    <sheet name="AT-14" sheetId="40" r:id="rId40"/>
    <sheet name="AT-14A" sheetId="41" r:id="rId41"/>
    <sheet name="AT-15" sheetId="42" r:id="rId42"/>
    <sheet name="AT-16" sheetId="43" r:id="rId43"/>
    <sheet name="AT_17_Coverage-RBSK " sheetId="44" r:id="rId44"/>
    <sheet name="AT18_Details_Community " sheetId="45" r:id="rId45"/>
    <sheet name="AT_19_Impl_Agency" sheetId="46" r:id="rId46"/>
    <sheet name="AT_20_SchoolCookingagency " sheetId="47" r:id="rId47"/>
    <sheet name="AT-21" sheetId="48" r:id="rId48"/>
    <sheet name="AT-22" sheetId="49" r:id="rId49"/>
    <sheet name="AT-23" sheetId="50" r:id="rId50"/>
    <sheet name="AT 23A" sheetId="51" r:id="rId51"/>
    <sheet name="AT-24" sheetId="52" r:id="rId52"/>
    <sheet name="AT-25" sheetId="53" r:id="rId53"/>
    <sheet name="Sheet2" sheetId="54" r:id="rId54"/>
    <sheet name="AT26_NoWD" sheetId="55" r:id="rId55"/>
    <sheet name="AT26A_NoWD" sheetId="56" r:id="rId56"/>
    <sheet name="AT27_Req_FG_CA_Pry" sheetId="57" r:id="rId57"/>
    <sheet name="AT27A_Req_FG_CA_UPry " sheetId="58" r:id="rId58"/>
    <sheet name="AT27B_Req_FG_CA_NCLP" sheetId="59" r:id="rId59"/>
    <sheet name="AT27C_Req_FG_CA_Drought-Pry" sheetId="60" r:id="rId60"/>
    <sheet name="AT27D_Req_FG_CA_Drought-UPry" sheetId="61" r:id="rId61"/>
    <sheet name="AT_28_RqmtKitchen" sheetId="62" r:id="rId62"/>
    <sheet name="AT-28A_RqmtPlinthArea" sheetId="63" r:id="rId63"/>
    <sheet name="AT29_K_D" sheetId="64" r:id="rId64"/>
    <sheet name="AT-30_Coook-cum-Helper" sheetId="65" r:id="rId65"/>
    <sheet name="AT_31_Budget_provision" sheetId="66" r:id="rId66"/>
    <sheet name="AT32_Drought Pry Util" sheetId="67" r:id="rId67"/>
    <sheet name="AT32A_Drought U.Pry Util " sheetId="68" r:id="rId68"/>
  </sheets>
  <definedNames>
    <definedName name="_xlnm.Print_Area" localSheetId="30">'AT- 10C'!$A$1:$J$24</definedName>
    <definedName name="_xlnm.Print_Area" localSheetId="43">'AT_17_Coverage-RBSK '!$A$1:$L$27</definedName>
    <definedName name="_xlnm.Print_Area" localSheetId="45">'AT_19_Impl_Agency'!$A$1:$J$33</definedName>
    <definedName name="_xlnm.Print_Area" localSheetId="46">'AT_20_SchoolCookingagency '!$A$1:$M$28</definedName>
    <definedName name="_xlnm.Print_Area" localSheetId="61">'AT_28_RqmtKitchen'!$A$1:$S$25</definedName>
    <definedName name="_xlnm.Print_Area" localSheetId="5">'AT_2A_fundflow'!$A$1:$W$31</definedName>
    <definedName name="_xlnm.Print_Area" localSheetId="65">'AT_31_Budget_provision'!$A$1:$X$36</definedName>
    <definedName name="_xlnm.Print_Area" localSheetId="27">'AT10_MME'!$A$1:$H$32</definedName>
    <definedName name="_xlnm.Print_Area" localSheetId="29">'AT-10B'!$A$1:$J$31</definedName>
    <definedName name="_xlnm.Print_Area" localSheetId="34">'AT11_KS Year wise'!$A$1:$K$35</definedName>
    <definedName name="_xlnm.Print_Area" localSheetId="35">'AT11A_KS-District wise'!$A$1:$K$28</definedName>
    <definedName name="_xlnm.Print_Area" localSheetId="36">'AT12_KD-New'!$A$1:$K$29</definedName>
    <definedName name="_xlnm.Print_Area" localSheetId="37">'AT12A_KD-Replacement'!$A$1:$K$28</definedName>
    <definedName name="_xlnm.Print_Area" localSheetId="38">'AT-13'!$A$1:$H$25</definedName>
    <definedName name="_xlnm.Print_Area" localSheetId="39">'AT-14'!$A$1:$N$25</definedName>
    <definedName name="_xlnm.Print_Area" localSheetId="41">'AT-15'!$A$1:$L$24</definedName>
    <definedName name="_xlnm.Print_Area" localSheetId="44">'AT18_Details_Community '!$A$1:$F$28</definedName>
    <definedName name="_xlnm.Print_Area" localSheetId="3">'AT-1-Gen_Info '!$A$1:$T$48</definedName>
    <definedName name="_xlnm.Print_Area" localSheetId="51">'AT-24'!$A$1:$M$29</definedName>
    <definedName name="_xlnm.Print_Area" localSheetId="54">'AT26_NoWD'!$A$1:$L$34</definedName>
    <definedName name="_xlnm.Print_Area" localSheetId="55">'AT26A_NoWD'!$A$1:$K$34</definedName>
    <definedName name="_xlnm.Print_Area" localSheetId="56">'AT27_Req_FG_CA_Pry'!$A$1:$R$28</definedName>
    <definedName name="_xlnm.Print_Area" localSheetId="57">'AT27A_Req_FG_CA_UPry '!$A$1:$R$28</definedName>
    <definedName name="_xlnm.Print_Area" localSheetId="58">'AT27B_Req_FG_CA_NCLP'!$A$1:$P$28</definedName>
    <definedName name="_xlnm.Print_Area" localSheetId="59">'AT27C_Req_FG_CA_Drought-Pry'!$A$1:$P$28</definedName>
    <definedName name="_xlnm.Print_Area" localSheetId="60">'AT27D_Req_FG_CA_Drought-UPry'!$A$1:$P$28</definedName>
    <definedName name="_xlnm.Print_Area" localSheetId="62">'AT-28A_RqmtPlinthArea'!$A$1:$S$27</definedName>
    <definedName name="_xlnm.Print_Area" localSheetId="63">'AT29_K_D'!$A$1:$AF$28</definedName>
    <definedName name="_xlnm.Print_Area" localSheetId="4">'AT-2-S1 BUDGET'!$A$1:$V$35</definedName>
    <definedName name="_xlnm.Print_Area" localSheetId="64">'AT-30_Coook-cum-Helper'!$A$1:$L$28</definedName>
    <definedName name="_xlnm.Print_Area" localSheetId="7">'AT3A_cvrg(Insti)_PY'!$A$1:$N$31</definedName>
    <definedName name="_xlnm.Print_Area" localSheetId="8">'AT3B_cvrg(Insti)_UPY '!$A$1:$N$31</definedName>
    <definedName name="_xlnm.Print_Area" localSheetId="9">'AT3C_cvrg(Insti)_UPY '!$A$1:$N$31</definedName>
    <definedName name="_xlnm.Print_Area" localSheetId="24">'AT-8_Hon_CCH_Pry'!$A$1:$V$29</definedName>
    <definedName name="_xlnm.Print_Area" localSheetId="25">'AT-8A_Hon_CCH_UPry'!$A$1:$V$29</definedName>
    <definedName name="_xlnm.Print_Area" localSheetId="26">'AT9_TA'!$A$1:$I$27</definedName>
    <definedName name="_xlnm.Print_Area" localSheetId="1">'content'!$A$1:$D$73</definedName>
    <definedName name="_xlnm.Print_Area" localSheetId="10">'enrolment vs availed_PY'!$A$1:$Q$29</definedName>
    <definedName name="_xlnm.Print_Area" localSheetId="11">'enrolment vs availed_UPY'!$A$1:$Q$30</definedName>
    <definedName name="_xlnm.Print_Area" localSheetId="12">'T5_PLAN_vs_PRFM'!$A$1:$J$27</definedName>
    <definedName name="_xlnm.Print_Area" localSheetId="14">'T5A_PLAN_vs_PRFM '!$A$1:$J$27</definedName>
    <definedName name="_xlnm.Print_Area" localSheetId="15">'T5B_PLAN_vs_PRFM  (2)'!$A$1:$J$27</definedName>
    <definedName name="_xlnm.Print_Area" localSheetId="16">'T5C_Drought_PLAN_vs_PRFM '!$A$1:$J$27</definedName>
    <definedName name="_xlnm.Print_Area" localSheetId="17">'T5D_Drought_PLAN_vs_PRFM  '!$A$1:$J$27</definedName>
    <definedName name="_xlnm.Print_Area" localSheetId="18">'T6_FG_py_Utlsn'!$A$1:$L$29</definedName>
    <definedName name="_xlnm.Print_Area" localSheetId="19">'T6A_FG_Upy_Utlsn '!$A$1:$L$30</definedName>
    <definedName name="_xlnm.Print_Area" localSheetId="20">'T6B_Pay_FG_FCI_Pry'!$A$1:$M$29</definedName>
    <definedName name="_xlnm.Print_Area" localSheetId="21">'T6C_Coarse_Grain'!$A$1:$L$29</definedName>
    <definedName name="_xlnm.Print_Area" localSheetId="22">'T7_CC_PY_Utlsn'!$A$1:$Q$30</definedName>
    <definedName name="_xlnm.Print_Area" localSheetId="23">'T7ACC_UPY_Utlsn '!$A$1:$Q$29</definedName>
  </definedNames>
  <calcPr fullCalcOnLoad="1"/>
</workbook>
</file>

<file path=xl/sharedStrings.xml><?xml version="1.0" encoding="utf-8"?>
<sst xmlns="http://schemas.openxmlformats.org/spreadsheetml/2006/main" count="2925" uniqueCount="1033">
  <si>
    <t>[Mid-Day Meal Scheme]</t>
  </si>
  <si>
    <t>State:</t>
  </si>
  <si>
    <t>S.No.</t>
  </si>
  <si>
    <t>Name of District</t>
  </si>
  <si>
    <t>No. of  Institutions</t>
  </si>
  <si>
    <t xml:space="preserve">(Govt+LB)Schools </t>
  </si>
  <si>
    <t>GA Schools</t>
  </si>
  <si>
    <t>-</t>
  </si>
  <si>
    <t>Govt: Government Schools</t>
  </si>
  <si>
    <t>LB: Local Body Schools</t>
  </si>
  <si>
    <t>GA: Govt Aided Schools</t>
  </si>
  <si>
    <t xml:space="preserve"> </t>
  </si>
  <si>
    <t>Date:_________</t>
  </si>
  <si>
    <t>(Only in MS-Excel Format)</t>
  </si>
  <si>
    <t xml:space="preserve">No. of children </t>
  </si>
  <si>
    <t>Total no. of meals served</t>
  </si>
  <si>
    <t>Total</t>
  </si>
  <si>
    <t>[Qnty in MTs]</t>
  </si>
  <si>
    <t>Rice</t>
  </si>
  <si>
    <t>Date:</t>
  </si>
  <si>
    <t xml:space="preserve">          Seal:</t>
  </si>
  <si>
    <t>[Rs. in lakh]</t>
  </si>
  <si>
    <t>Sl. No.</t>
  </si>
  <si>
    <t>Primary</t>
  </si>
  <si>
    <t>Upper Primary</t>
  </si>
  <si>
    <t>[Rs. in Lakh]</t>
  </si>
  <si>
    <t>Activities                                                               (Please list item-wise details as far as possible)</t>
  </si>
  <si>
    <t>I</t>
  </si>
  <si>
    <t xml:space="preserve">School Level Expenses </t>
  </si>
  <si>
    <t>i)Form &amp; Stationery</t>
  </si>
  <si>
    <t>Sub Total</t>
  </si>
  <si>
    <t>II</t>
  </si>
  <si>
    <t>ii) Transport &amp; Conveyance</t>
  </si>
  <si>
    <t>iv) Furniture, hardware and consumables etc.</t>
  </si>
  <si>
    <t>Grand Total</t>
  </si>
  <si>
    <t>District</t>
  </si>
  <si>
    <t xml:space="preserve">Completed (C) </t>
  </si>
  <si>
    <t xml:space="preserve">In progress (IP)                    </t>
  </si>
  <si>
    <t xml:space="preserve">Physical </t>
  </si>
  <si>
    <t>*: District-wise allocation made by State/UT out of Central Assistance provided for the purpose.</t>
  </si>
  <si>
    <t>Wheat</t>
  </si>
  <si>
    <t>SC</t>
  </si>
  <si>
    <t>ST</t>
  </si>
  <si>
    <t>OBC</t>
  </si>
  <si>
    <t>Minority</t>
  </si>
  <si>
    <t>Others</t>
  </si>
  <si>
    <t>Male</t>
  </si>
  <si>
    <t>Female</t>
  </si>
  <si>
    <t>Food item</t>
  </si>
  <si>
    <t>Calories</t>
  </si>
  <si>
    <t>Oil &amp; fat</t>
  </si>
  <si>
    <t>Salt &amp; Condiments</t>
  </si>
  <si>
    <t>Fuel</t>
  </si>
  <si>
    <t>Table-AT-1</t>
  </si>
  <si>
    <t>[MID-DAY MEAL SCHEME]</t>
  </si>
  <si>
    <t>Year</t>
  </si>
  <si>
    <t>Table:AT-2</t>
  </si>
  <si>
    <t>Table: AT-4</t>
  </si>
  <si>
    <t>Table: AT-4A</t>
  </si>
  <si>
    <t>Table: AT-5</t>
  </si>
  <si>
    <t>Table: AT-6</t>
  </si>
  <si>
    <t>Table: AT-7</t>
  </si>
  <si>
    <t>Table: AT-8</t>
  </si>
  <si>
    <t>Table: AT-9</t>
  </si>
  <si>
    <t>Table: AT-10</t>
  </si>
  <si>
    <t>Table: AT-11</t>
  </si>
  <si>
    <t>Table: AT-12</t>
  </si>
  <si>
    <t xml:space="preserve">Lifted from FCI </t>
  </si>
  <si>
    <t xml:space="preserve">Aggregate quantity Consumed at School level </t>
  </si>
  <si>
    <t>Table: AT-6A</t>
  </si>
  <si>
    <t xml:space="preserve">Expenditure           </t>
  </si>
  <si>
    <t>S. No.</t>
  </si>
  <si>
    <t>Month</t>
  </si>
  <si>
    <t>Total No. of Days in the month</t>
  </si>
  <si>
    <t>Anticipated No. of Working Days (3-8)</t>
  </si>
  <si>
    <t>Remarks</t>
  </si>
  <si>
    <t>Vacation Days</t>
  </si>
  <si>
    <t>Holidays outside Vacation period</t>
  </si>
  <si>
    <t>Total Holidays          (4+7)</t>
  </si>
  <si>
    <t xml:space="preserve">Sundays </t>
  </si>
  <si>
    <t>Other School Holidays</t>
  </si>
  <si>
    <t>Seal:</t>
  </si>
  <si>
    <t>Anticipated No. of working days</t>
  </si>
  <si>
    <t>Requirement of Foodgrains (in MTs)</t>
  </si>
  <si>
    <t>Table: AT-17</t>
  </si>
  <si>
    <t>Table: AT-3A</t>
  </si>
  <si>
    <t>Table: AT-3B</t>
  </si>
  <si>
    <t xml:space="preserve">Total </t>
  </si>
  <si>
    <t>Table: AT-7A</t>
  </si>
  <si>
    <t xml:space="preserve">Total Cooking cost expenditure                   </t>
  </si>
  <si>
    <t>Govt.</t>
  </si>
  <si>
    <t>Protein content     (in gms)</t>
  </si>
  <si>
    <t>Quantity                 (in gms)</t>
  </si>
  <si>
    <t>No. of Cooks cum helper</t>
  </si>
  <si>
    <t>Govt. aided</t>
  </si>
  <si>
    <t>Local body</t>
  </si>
  <si>
    <t>Table: AT-18</t>
  </si>
  <si>
    <t>Madarsas/ Maqtab</t>
  </si>
  <si>
    <t>State</t>
  </si>
  <si>
    <t>No. of Institutions  serving MDM</t>
  </si>
  <si>
    <t>PERFORMANCE</t>
  </si>
  <si>
    <r>
      <t>Financial (</t>
    </r>
    <r>
      <rPr>
        <b/>
        <i/>
        <sz val="10"/>
        <rFont val="Arial"/>
        <family val="2"/>
      </rPr>
      <t>Rs. in lakh)</t>
    </r>
  </si>
  <si>
    <t>Yet to start</t>
  </si>
  <si>
    <t>This information is based on the Academic Calendar prepared by the Education Department</t>
  </si>
  <si>
    <t xml:space="preserve">Balance requirement of kitchen  cum stores </t>
  </si>
  <si>
    <t>Balance requirement of kitchen  Devices</t>
  </si>
  <si>
    <t>Total No. of Institutions</t>
  </si>
  <si>
    <t>Component</t>
  </si>
  <si>
    <t>No. of Meals served</t>
  </si>
  <si>
    <t xml:space="preserve">No. of working days on which MDM served </t>
  </si>
  <si>
    <t>Total (col.8+11-14)</t>
  </si>
  <si>
    <t>*</t>
  </si>
  <si>
    <t>Central assistance received</t>
  </si>
  <si>
    <t>*Rice</t>
  </si>
  <si>
    <t>*Wheat</t>
  </si>
  <si>
    <t>**</t>
  </si>
  <si>
    <t>***</t>
  </si>
  <si>
    <t>Total            (col 3+4+5+6)</t>
  </si>
  <si>
    <t>Total       (col.8+9+10+11)</t>
  </si>
  <si>
    <t>Total       (col.13+14+15+16)</t>
  </si>
  <si>
    <t>SHG</t>
  </si>
  <si>
    <t>NGO</t>
  </si>
  <si>
    <t>PRI - Panchayati Raj Institution</t>
  </si>
  <si>
    <t>SHG - Self Help Group</t>
  </si>
  <si>
    <t>VEC Village Education Committee</t>
  </si>
  <si>
    <t>WEC - Ward Education Committee</t>
  </si>
  <si>
    <t>Table: AT-20</t>
  </si>
  <si>
    <t>Cost of Foodgrain</t>
  </si>
  <si>
    <t>Cooking Cost</t>
  </si>
  <si>
    <t>Transportation Assistance</t>
  </si>
  <si>
    <t>MME</t>
  </si>
  <si>
    <t>Honorarium to Cook-cum-Helper</t>
  </si>
  <si>
    <t>Kitchen-cum-Store</t>
  </si>
  <si>
    <t>Kitchen Devices</t>
  </si>
  <si>
    <t>Quantity (in gms)</t>
  </si>
  <si>
    <t>Diff. Between (7) -(12)</t>
  </si>
  <si>
    <t>Reasons for difference in col. 13</t>
  </si>
  <si>
    <t>Physical           [col. 3-col.5-col.7]</t>
  </si>
  <si>
    <t>#</t>
  </si>
  <si>
    <t>##</t>
  </si>
  <si>
    <t xml:space="preserve">Unit Cost </t>
  </si>
  <si>
    <t>(Rs. In lakhs)</t>
  </si>
  <si>
    <t>No. of Institutions assigned to</t>
  </si>
  <si>
    <t>Grand total</t>
  </si>
  <si>
    <t>Govt. (Col.3-7-11)</t>
  </si>
  <si>
    <t>Govt. aided (col.4-8-12)</t>
  </si>
  <si>
    <t>Local body (col.5-9-13)</t>
  </si>
  <si>
    <t>Total (col.6-10-14)</t>
  </si>
  <si>
    <t>*Remarks</t>
  </si>
  <si>
    <t>Instalment / Component</t>
  </si>
  <si>
    <t>Amount (Rs. In lakhs)</t>
  </si>
  <si>
    <t>Date of receiving of funds by the State / UT</t>
  </si>
  <si>
    <t>Block*</t>
  </si>
  <si>
    <t>Amount</t>
  </si>
  <si>
    <t>Date</t>
  </si>
  <si>
    <t>Balance of 1st Instalment</t>
  </si>
  <si>
    <t>2nd Instalment</t>
  </si>
  <si>
    <t>$</t>
  </si>
  <si>
    <t>Budget Provision</t>
  </si>
  <si>
    <t>*: includes unspent balance at State, District, Block and school level (including NGOs/Private Agencies).</t>
  </si>
  <si>
    <t xml:space="preserve">Expenditure </t>
  </si>
  <si>
    <t xml:space="preserve"> Holidays</t>
  </si>
  <si>
    <t>Holidays</t>
  </si>
  <si>
    <t>No. of Schools not having Kitchen Shed</t>
  </si>
  <si>
    <t>Fund required</t>
  </si>
  <si>
    <t>Kitchen-cum-Store proposed this year</t>
  </si>
  <si>
    <t>Total fund required : (Col. 6+10+14+18)</t>
  </si>
  <si>
    <t>Gram Panchayat / School*</t>
  </si>
  <si>
    <t>District*</t>
  </si>
  <si>
    <t xml:space="preserve">*If the State releases the fund directly to District / block / Gram Panchayat / school level, then fill up the relevant column. </t>
  </si>
  <si>
    <t>Youth Club of NYK</t>
  </si>
  <si>
    <t>NYK: Nehru Yuva Kendra</t>
  </si>
  <si>
    <t>Cost   (in Rs.)</t>
  </si>
  <si>
    <t xml:space="preserve">Vegetables </t>
  </si>
  <si>
    <t>Central</t>
  </si>
  <si>
    <t>Proposed</t>
  </si>
  <si>
    <t>For Central Share</t>
  </si>
  <si>
    <t>For State Share</t>
  </si>
  <si>
    <t>Central Share</t>
  </si>
  <si>
    <t>Date on which Block / Gram Panchyat / School / Cooking Agency received funds</t>
  </si>
  <si>
    <t>Directorate / Authority</t>
  </si>
  <si>
    <t xml:space="preserve">*Total </t>
  </si>
  <si>
    <t>States / UTs will indicate their choice.</t>
  </si>
  <si>
    <t xml:space="preserve">Cost of foodgrains </t>
  </si>
  <si>
    <t xml:space="preserve">Kitchen-cum-store </t>
  </si>
  <si>
    <t xml:space="preserve">No. of Institutions </t>
  </si>
  <si>
    <t xml:space="preserve">Payment to FCI </t>
  </si>
  <si>
    <t>Qty (in MTs)</t>
  </si>
  <si>
    <t>Unspent Balance  {Col. (4+ 5)- 9}</t>
  </si>
  <si>
    <t>(Rs. in lakh)</t>
  </si>
  <si>
    <t>ii) Training of cook cum helpers</t>
  </si>
  <si>
    <t>iii) Replacement/repair/maintenance of cooking device, utensils, etc.</t>
  </si>
  <si>
    <t>v) Capacity builidng of officials</t>
  </si>
  <si>
    <t>i) Hiring charges of manpower at various levels</t>
  </si>
  <si>
    <t>iii) Office expenditure</t>
  </si>
  <si>
    <t>vi) Publicity, Preparation of relevant manuals</t>
  </si>
  <si>
    <t xml:space="preserve">vii) External Monitoring &amp; Evaluation </t>
  </si>
  <si>
    <t>kitchen devices procured through convergance</t>
  </si>
  <si>
    <t>Trust</t>
  </si>
  <si>
    <t>PRI / GP/ Urban Local Body</t>
  </si>
  <si>
    <t>GP - Gram Panchayat</t>
  </si>
  <si>
    <t>No. of children covered</t>
  </si>
  <si>
    <t>Kitchen-cum-store</t>
  </si>
  <si>
    <t>No. of meals to be served  (Col. 4 x Col. 5)</t>
  </si>
  <si>
    <t>Average No. of children availed MDM [Col. 8/Col. 9]</t>
  </si>
  <si>
    <t>Name of Distict</t>
  </si>
  <si>
    <t>State Share</t>
  </si>
  <si>
    <t>Table: AT-8A</t>
  </si>
  <si>
    <t>Total       (col. 8+9+  10+11)</t>
  </si>
  <si>
    <t>Total            (col 3+4 +5+6)</t>
  </si>
  <si>
    <t>Table: AT-6B</t>
  </si>
  <si>
    <t>kitchen cum store constructed through convergance</t>
  </si>
  <si>
    <t xml:space="preserve">Adhoc Grant (25%) </t>
  </si>
  <si>
    <t xml:space="preserve">(A) Recurring Assistance </t>
  </si>
  <si>
    <t xml:space="preserve">(B) Non-Recurring Assistance </t>
  </si>
  <si>
    <t xml:space="preserve">Tax per MT foodgrain, if any : </t>
  </si>
  <si>
    <t>(Govt+LB)</t>
  </si>
  <si>
    <t>GA</t>
  </si>
  <si>
    <t>State Share(9+12-15)</t>
  </si>
  <si>
    <t>Total(10+13-16)</t>
  </si>
  <si>
    <t xml:space="preserve">No. of schools </t>
  </si>
  <si>
    <t xml:space="preserve">Health Check -ups </t>
  </si>
  <si>
    <t>Name of  District</t>
  </si>
  <si>
    <t>Madarsa/Maqtab</t>
  </si>
  <si>
    <t xml:space="preserve">Bills raised by FCI </t>
  </si>
  <si>
    <t xml:space="preserve">Central Assistance Released by GOI </t>
  </si>
  <si>
    <t>(Rs. in Lakh)</t>
  </si>
  <si>
    <t>Management, Supervision, Training,  Internal Monitoring and External Monitoring</t>
  </si>
  <si>
    <t xml:space="preserve">Central Assistance Received from GoI </t>
  </si>
  <si>
    <t xml:space="preserve">Released by State Govt. if any </t>
  </si>
  <si>
    <t xml:space="preserve">Remarks </t>
  </si>
  <si>
    <t>Total (col. 3+4+5+6)</t>
  </si>
  <si>
    <t>col.7 x col.8 x State's / UT's share</t>
  </si>
  <si>
    <t>Deworming tablets distributed</t>
  </si>
  <si>
    <t xml:space="preserve">[col. 9]x Rs. PDS rate for Special Category States  </t>
  </si>
  <si>
    <t xml:space="preserve">[col. 9]x Rs. 750 for other States/UTs. </t>
  </si>
  <si>
    <t>Table AT - 8 :UTILIZATION OF CENTRAL ASSISTANCE TOWARDS HONORARIUM TO COOK-CUM-HELPERS (Primary classes I-V)</t>
  </si>
  <si>
    <t>Distribution of spectacles</t>
  </si>
  <si>
    <t xml:space="preserve">If the cooking cost has been revised several times during the year, then all such costs should be indicated in separate rows and dates of their application in remarks column. </t>
  </si>
  <si>
    <t>Central             (col6+9-12)</t>
  </si>
  <si>
    <t>Central Share(8+11-14)</t>
  </si>
  <si>
    <t>Madrasa / Maktabs</t>
  </si>
  <si>
    <t xml:space="preserve">Govt. </t>
  </si>
  <si>
    <t xml:space="preserve">Govt. aided </t>
  </si>
  <si>
    <t xml:space="preserve">Local body </t>
  </si>
  <si>
    <t>Recurring Assistance</t>
  </si>
  <si>
    <t>Non-Recurring Assistance</t>
  </si>
  <si>
    <t>Payment of Pending Bills of previous year</t>
  </si>
  <si>
    <t xml:space="preserve">Amount  </t>
  </si>
  <si>
    <t>Constructed with convergence</t>
  </si>
  <si>
    <t>Procured with convergence</t>
  </si>
  <si>
    <t>Academic Calendar (No. of Days)</t>
  </si>
  <si>
    <t>Total No. of schools excluding newly opened school</t>
  </si>
  <si>
    <t>No. of Schools not having Kitchen-cum-store</t>
  </si>
  <si>
    <t>No. of children enrolled</t>
  </si>
  <si>
    <t>Recurring Asssitance</t>
  </si>
  <si>
    <t>Non Recurring Assistance</t>
  </si>
  <si>
    <t>Mode of Payment (cash / cheque / e-transfer)</t>
  </si>
  <si>
    <t xml:space="preserve">  Unutilized Budget</t>
  </si>
  <si>
    <t>Gen.</t>
  </si>
  <si>
    <t>SC.</t>
  </si>
  <si>
    <t>ST.</t>
  </si>
  <si>
    <t>Rs. In lakh</t>
  </si>
  <si>
    <t>Gen</t>
  </si>
  <si>
    <t>2013-14</t>
  </si>
  <si>
    <t>Table: AT-3C</t>
  </si>
  <si>
    <t>Table: AT- 3</t>
  </si>
  <si>
    <t>Primary (I-V)</t>
  </si>
  <si>
    <t>Upper Primary (VI-VIII)</t>
  </si>
  <si>
    <t>Primary with Upper Primary (I-VIII)</t>
  </si>
  <si>
    <t>Total no.  of institutions
in the State</t>
  </si>
  <si>
    <t>Total no.  of institutions
Serving MDM in the State</t>
  </si>
  <si>
    <t>Reasons for difference, if any</t>
  </si>
  <si>
    <t>1</t>
  </si>
  <si>
    <t>2</t>
  </si>
  <si>
    <t>3</t>
  </si>
  <si>
    <t>4</t>
  </si>
  <si>
    <t>5</t>
  </si>
  <si>
    <t>6</t>
  </si>
  <si>
    <t>7</t>
  </si>
  <si>
    <t>8</t>
  </si>
  <si>
    <t>Note: The institutions already counted under primary(col. 3) and upper primary(col. 4) should not be counted again in primary with upper primary(col.5)</t>
  </si>
  <si>
    <t xml:space="preserve">Total Institutions </t>
  </si>
  <si>
    <t>No. of Inst. For which Annual data entry completed</t>
  </si>
  <si>
    <t>No. of Inst. For which Monthly data entry completed</t>
  </si>
  <si>
    <t>May</t>
  </si>
  <si>
    <t>Jun</t>
  </si>
  <si>
    <t>Jul</t>
  </si>
  <si>
    <t>Aug</t>
  </si>
  <si>
    <t>Sep</t>
  </si>
  <si>
    <t>Oct</t>
  </si>
  <si>
    <t>Nov</t>
  </si>
  <si>
    <t xml:space="preserve">                                                                                                                                                                              </t>
  </si>
  <si>
    <t xml:space="preserve">Sl. </t>
  </si>
  <si>
    <t>Designation</t>
  </si>
  <si>
    <t>Working under MDMS</t>
  </si>
  <si>
    <t>State level</t>
  </si>
  <si>
    <t>District Level</t>
  </si>
  <si>
    <t>Block Level</t>
  </si>
  <si>
    <t>9</t>
  </si>
  <si>
    <t>10</t>
  </si>
  <si>
    <t>11</t>
  </si>
  <si>
    <t>Regular Employee</t>
  </si>
  <si>
    <t xml:space="preserve">District </t>
  </si>
  <si>
    <t xml:space="preserve">Action Taken by State Govt. </t>
  </si>
  <si>
    <t>Gender</t>
  </si>
  <si>
    <t>Caste</t>
  </si>
  <si>
    <t>community</t>
  </si>
  <si>
    <t>Serving by disadvantaged section</t>
  </si>
  <si>
    <t>Sitting Arrangement</t>
  </si>
  <si>
    <t xml:space="preserve">Total no. of cent. kitchen </t>
  </si>
  <si>
    <t>Physical details</t>
  </si>
  <si>
    <t>Financial details (Rs. in Lakh)</t>
  </si>
  <si>
    <t>No. of Institutions covered</t>
  </si>
  <si>
    <t>No. of CCH engaged at schools covered by centralised kitchen</t>
  </si>
  <si>
    <t xml:space="preserve">Honorarium paid to cooks working at centralized kitchen </t>
  </si>
  <si>
    <t>Honorarium paid to CCH at schools  covered by centralised kitchen</t>
  </si>
  <si>
    <t>Total honorarium paid  (col 9 + 10)</t>
  </si>
  <si>
    <t xml:space="preserve">Total no. of NGOs covering &gt; 20000 children </t>
  </si>
  <si>
    <t>Name of NGOs</t>
  </si>
  <si>
    <t>Total no. of institutions covered</t>
  </si>
  <si>
    <t>Total no. of children covered</t>
  </si>
  <si>
    <t>Maximum distance covered from Centralised Kitchen</t>
  </si>
  <si>
    <t>Foodgrain (in MT)</t>
  </si>
  <si>
    <t>Cooking cost (Rs in Lakh)</t>
  </si>
  <si>
    <t>Honorarium to CCH (Rs in Lakh)</t>
  </si>
  <si>
    <t>Transportation Assistance (Rs in Lakh)</t>
  </si>
  <si>
    <t>Released</t>
  </si>
  <si>
    <t>Utilization</t>
  </si>
  <si>
    <t>12</t>
  </si>
  <si>
    <t>13</t>
  </si>
  <si>
    <t>14</t>
  </si>
  <si>
    <t>15</t>
  </si>
  <si>
    <t>State(Yes/No) Give details</t>
  </si>
  <si>
    <t>District (Yes/No) Give details</t>
  </si>
  <si>
    <t>Block (Yes/No) Give details</t>
  </si>
  <si>
    <t>Dedicated Nodal Department for MDM</t>
  </si>
  <si>
    <t>Dedicated Nodal official for MDM</t>
  </si>
  <si>
    <t>Mode of receiving complaints</t>
  </si>
  <si>
    <r>
      <rPr>
        <b/>
        <sz val="7"/>
        <color indexed="8"/>
        <rFont val="Calibri"/>
        <family val="2"/>
      </rPr>
      <t xml:space="preserve">  </t>
    </r>
    <r>
      <rPr>
        <b/>
        <sz val="10"/>
        <color indexed="8"/>
        <rFont val="Calibri"/>
        <family val="2"/>
      </rPr>
      <t>Toll free number</t>
    </r>
  </si>
  <si>
    <r>
      <rPr>
        <b/>
        <sz val="7"/>
        <color indexed="8"/>
        <rFont val="Calibri"/>
        <family val="2"/>
      </rPr>
      <t xml:space="preserve">  </t>
    </r>
    <r>
      <rPr>
        <b/>
        <sz val="10"/>
        <color indexed="8"/>
        <rFont val="Calibri"/>
        <family val="2"/>
      </rPr>
      <t>Dedicated landline number</t>
    </r>
  </si>
  <si>
    <r>
      <rPr>
        <b/>
        <sz val="7"/>
        <color indexed="8"/>
        <rFont val="Calibri"/>
        <family val="2"/>
      </rPr>
      <t xml:space="preserve">  </t>
    </r>
    <r>
      <rPr>
        <b/>
        <sz val="10"/>
        <color indexed="8"/>
        <rFont val="Calibri"/>
        <family val="2"/>
      </rPr>
      <t>Call centre</t>
    </r>
  </si>
  <si>
    <r>
      <rPr>
        <b/>
        <sz val="7"/>
        <color indexed="8"/>
        <rFont val="Calibri"/>
        <family val="2"/>
      </rPr>
      <t xml:space="preserve">  </t>
    </r>
    <r>
      <rPr>
        <b/>
        <sz val="10"/>
        <color indexed="8"/>
        <rFont val="Calibri"/>
        <family val="2"/>
      </rPr>
      <t>Emails</t>
    </r>
  </si>
  <si>
    <r>
      <rPr>
        <b/>
        <sz val="7"/>
        <color indexed="8"/>
        <rFont val="Calibri"/>
        <family val="2"/>
      </rPr>
      <t xml:space="preserve">  </t>
    </r>
    <r>
      <rPr>
        <b/>
        <sz val="10"/>
        <color indexed="8"/>
        <rFont val="Calibri"/>
        <family val="2"/>
      </rPr>
      <t>Press news</t>
    </r>
  </si>
  <si>
    <r>
      <rPr>
        <b/>
        <sz val="7"/>
        <color indexed="8"/>
        <rFont val="Calibri"/>
        <family val="2"/>
      </rPr>
      <t xml:space="preserve">  </t>
    </r>
    <r>
      <rPr>
        <b/>
        <sz val="10"/>
        <color indexed="8"/>
        <rFont val="Calibri"/>
        <family val="2"/>
      </rPr>
      <t>Radio/T.V.</t>
    </r>
  </si>
  <si>
    <r>
      <rPr>
        <b/>
        <sz val="7"/>
        <color indexed="8"/>
        <rFont val="Calibri"/>
        <family val="2"/>
      </rPr>
      <t xml:space="preserve">  </t>
    </r>
    <r>
      <rPr>
        <b/>
        <sz val="10"/>
        <color indexed="8"/>
        <rFont val="Calibri"/>
        <family val="2"/>
      </rPr>
      <t>SMS</t>
    </r>
  </si>
  <si>
    <r>
      <rPr>
        <b/>
        <sz val="7"/>
        <color indexed="8"/>
        <rFont val="Calibri"/>
        <family val="2"/>
      </rPr>
      <t xml:space="preserve">  </t>
    </r>
    <r>
      <rPr>
        <b/>
        <sz val="10"/>
        <color indexed="8"/>
        <rFont val="Calibri"/>
        <family val="2"/>
      </rPr>
      <t>Postal system</t>
    </r>
  </si>
  <si>
    <t>Number of Complaints received and status of complaint</t>
  </si>
  <si>
    <t>Number of Complaints</t>
  </si>
  <si>
    <t>Year/Month  of receiving complaints</t>
  </si>
  <si>
    <t>Status of complaints</t>
  </si>
  <si>
    <t>Action taken</t>
  </si>
  <si>
    <t xml:space="preserve">Food Grain related issues </t>
  </si>
  <si>
    <t>Delay in Funds transfer</t>
  </si>
  <si>
    <t xml:space="preserve">Misappropriation of Funds </t>
  </si>
  <si>
    <t>Caste Discrimination</t>
  </si>
  <si>
    <t>Quality and Quantity of MDM</t>
  </si>
  <si>
    <t>Kitchen –cum-store</t>
  </si>
  <si>
    <t>Kitchen devices</t>
  </si>
  <si>
    <t xml:space="preserve">Mode of cooking /Fuel related </t>
  </si>
  <si>
    <t>Hygiene</t>
  </si>
  <si>
    <t>Harassment from Officials</t>
  </si>
  <si>
    <t xml:space="preserve">Non Distribution of medicines to children </t>
  </si>
  <si>
    <t>Corruption</t>
  </si>
  <si>
    <t xml:space="preserve">Inspection related </t>
  </si>
  <si>
    <t>Any untoward incident</t>
  </si>
  <si>
    <t>Free of cost</t>
  </si>
  <si>
    <t>Special Training Centers</t>
  </si>
  <si>
    <t>Total            (col 3+ 4+5+6)</t>
  </si>
  <si>
    <t>Total       (col. 8+9+ 10+11)</t>
  </si>
  <si>
    <t>Total       (col. 8+9+10+11)</t>
  </si>
  <si>
    <t>Table: AT-5 A</t>
  </si>
  <si>
    <t>Table: AT-5 C</t>
  </si>
  <si>
    <t>Table: AT-5 B</t>
  </si>
  <si>
    <r>
      <t xml:space="preserve">No. of working days </t>
    </r>
    <r>
      <rPr>
        <b/>
        <sz val="8"/>
        <color indexed="10"/>
        <rFont val="Arial"/>
        <family val="2"/>
      </rPr>
      <t xml:space="preserve">   </t>
    </r>
    <r>
      <rPr>
        <b/>
        <sz val="10"/>
        <color indexed="10"/>
        <rFont val="Arial"/>
        <family val="2"/>
      </rPr>
      <t xml:space="preserve">   </t>
    </r>
    <r>
      <rPr>
        <b/>
        <sz val="10"/>
        <rFont val="Arial"/>
        <family val="2"/>
      </rPr>
      <t xml:space="preserve">          </t>
    </r>
  </si>
  <si>
    <r>
      <t>No. of working days</t>
    </r>
    <r>
      <rPr>
        <b/>
        <sz val="8"/>
        <color indexed="10"/>
        <rFont val="Arial"/>
        <family val="2"/>
      </rPr>
      <t xml:space="preserve"> </t>
    </r>
    <r>
      <rPr>
        <b/>
        <sz val="10"/>
        <color indexed="10"/>
        <rFont val="Arial"/>
        <family val="2"/>
      </rPr>
      <t xml:space="preserve">   </t>
    </r>
    <r>
      <rPr>
        <b/>
        <sz val="10"/>
        <rFont val="Arial"/>
        <family val="2"/>
      </rPr>
      <t xml:space="preserve">          </t>
    </r>
  </si>
  <si>
    <t xml:space="preserve">Closing Balance**                 (col.4+5-6)                         </t>
  </si>
  <si>
    <t xml:space="preserve">Closing Balance**  (col.9+10-11)                         </t>
  </si>
  <si>
    <t>**: includes unspent balance at State, District, Block and school level (including NGOs/Private Agencies).</t>
  </si>
  <si>
    <t>* Including Drought also, if applicable</t>
  </si>
  <si>
    <t xml:space="preserve">Closing Balance**                  (col.4+5-6)                         </t>
  </si>
  <si>
    <t xml:space="preserve">Closing Balance** (col.9+10-11)                         </t>
  </si>
  <si>
    <t>** state share includes funds as well as monetary value of the commodities supplied by the State/UT</t>
  </si>
  <si>
    <t>** State</t>
  </si>
  <si>
    <t>**State</t>
  </si>
  <si>
    <t xml:space="preserve">**State (col.7+10-13) </t>
  </si>
  <si>
    <t xml:space="preserve">No. of Cook-cum-helpers approved by  PAB-MDM </t>
  </si>
  <si>
    <t xml:space="preserve">No. of CCHs engaged by States/UTs </t>
  </si>
  <si>
    <t xml:space="preserve">Cooking Cost Recieved                        </t>
  </si>
  <si>
    <t xml:space="preserve"> Recieved                        </t>
  </si>
  <si>
    <t>No. of CCH recieving honorarium through Bank Account</t>
  </si>
  <si>
    <t>2006-07</t>
  </si>
  <si>
    <t>2007-08</t>
  </si>
  <si>
    <t>2008-09</t>
  </si>
  <si>
    <t>2009-10</t>
  </si>
  <si>
    <t>2010-11</t>
  </si>
  <si>
    <t>2011-12</t>
  </si>
  <si>
    <t>2012-13</t>
  </si>
  <si>
    <t>Table: AT-11A</t>
  </si>
  <si>
    <t xml:space="preserve">Total no of Cook-cum-helper </t>
  </si>
  <si>
    <t>No. of Kitchens</t>
  </si>
  <si>
    <t>No. of institution covered</t>
  </si>
  <si>
    <t>SMC/VEC / WEC</t>
  </si>
  <si>
    <t>No. of SHG</t>
  </si>
  <si>
    <t>No. of schools covered under RBSK</t>
  </si>
  <si>
    <t>No. of children covered under RBSK</t>
  </si>
  <si>
    <t>Total no. of Institutions</t>
  </si>
  <si>
    <t>Status</t>
  </si>
  <si>
    <t>No. of IEC Activities</t>
  </si>
  <si>
    <t>Level</t>
  </si>
  <si>
    <t>District/ Block</t>
  </si>
  <si>
    <t>School</t>
  </si>
  <si>
    <t>Tools</t>
  </si>
  <si>
    <t>Audio Video</t>
  </si>
  <si>
    <t>Print</t>
  </si>
  <si>
    <t>Traditional (Nukkad Natak, Folk Songs, Rallies, Others)</t>
  </si>
  <si>
    <t>`</t>
  </si>
  <si>
    <t>No. of schools having hand washing facilities</t>
  </si>
  <si>
    <t>Tap</t>
  </si>
  <si>
    <t>Hand pump</t>
  </si>
  <si>
    <t>Pond/ well/ Stream</t>
  </si>
  <si>
    <t>Teacher</t>
  </si>
  <si>
    <t>Community</t>
  </si>
  <si>
    <t>CCH</t>
  </si>
  <si>
    <t>Name of food items</t>
  </si>
  <si>
    <t>Pending bills of previous year</t>
  </si>
  <si>
    <t xml:space="preserve">Name of Organization/ Institute for conducting social audit </t>
  </si>
  <si>
    <t>Completed (Yes/ No)</t>
  </si>
  <si>
    <t xml:space="preserve">In Progress (Training/ conduct at school/ public hearing)  </t>
  </si>
  <si>
    <t>Not yet started</t>
  </si>
  <si>
    <t>Action Taken by State Govt. on findings</t>
  </si>
  <si>
    <t>Total Exp.     (in Rs)</t>
  </si>
  <si>
    <t xml:space="preserve">State functionaries </t>
  </si>
  <si>
    <t xml:space="preserve">Source of information </t>
  </si>
  <si>
    <t xml:space="preserve">Media </t>
  </si>
  <si>
    <t>Social Audit Report</t>
  </si>
  <si>
    <t>Number of complaints on discrimination on</t>
  </si>
  <si>
    <t xml:space="preserve">Parent/Children/Community </t>
  </si>
  <si>
    <t>Total (col 6+7) *</t>
  </si>
  <si>
    <t>Nature of Complaints</t>
  </si>
  <si>
    <t>No. of CCH having bank account</t>
  </si>
  <si>
    <t>Anticipated No. of working days for NCLP</t>
  </si>
  <si>
    <t>Quantity</t>
  </si>
  <si>
    <t>Cost (in Rs.)</t>
  </si>
  <si>
    <t>Frequency</t>
  </si>
  <si>
    <t>1. A - Honorarium to Cook cum helpers (per month):</t>
  </si>
  <si>
    <t xml:space="preserve">Special Training Centers : Special Training Centre under SSA, Education Gaurantee Scheme center, Alternative and Innovative Education and NCLP schools </t>
  </si>
  <si>
    <t xml:space="preserve">     of Labour Department. </t>
  </si>
  <si>
    <t xml:space="preserve">              of Labour Department. </t>
  </si>
  <si>
    <t>Table: AT-5 D</t>
  </si>
  <si>
    <t>Reasons for Less payment Col. (7-9)</t>
  </si>
  <si>
    <t>Table: AT-6C</t>
  </si>
  <si>
    <t>Table AT - 8A : UTILIZATION OF CENTRAL ASSISTANCE TOWARDS HONORARIUM TO COOK-CUM-HELPERS (Upper Primary classes VI-VIII)</t>
  </si>
  <si>
    <t xml:space="preserve">Table: AT-11 : Sanction and Utilisation of Central assistance towards construction of Kitchen-cum-store (Primary &amp; Upper Primary,Classes I-VIII) </t>
  </si>
  <si>
    <t xml:space="preserve">Table: AT-11A : Sanction and Utilisation of Central assistance towards construction of Kitchen-cum-store (Primary &amp; Upper Primary,Classes I-VIII) </t>
  </si>
  <si>
    <t xml:space="preserve">Table: AT-12  : Sanction and Utilisation of Central assistance towards procurement of Kitchen Devices (Primary &amp; Upper Primary,Classes I-VIII) </t>
  </si>
  <si>
    <t>*Coarse Grains</t>
  </si>
  <si>
    <t>PAB Approval for CCH</t>
  </si>
  <si>
    <t>*No. of additional cooks required over and above PAB Approval</t>
  </si>
  <si>
    <t>No. of Primary Institutions</t>
  </si>
  <si>
    <t>No. of SMCs formed</t>
  </si>
  <si>
    <t>No. of Schools monitored by SMCs</t>
  </si>
  <si>
    <t>No. of Upper Primary Institutions</t>
  </si>
  <si>
    <t>Table: AT-18 : Formation of School Management Committee (SMC) at School Level for Monitoring the Scheme</t>
  </si>
  <si>
    <t>Table: AT-19 : Responsibility of Implementation</t>
  </si>
  <si>
    <t>Table: AT-19</t>
  </si>
  <si>
    <t>Weekly Iron &amp; Folic Acid Supplementation (WIFS)</t>
  </si>
  <si>
    <t>No. of CCH engaged at Cent. Kitchen</t>
  </si>
  <si>
    <t>* Total number of cook-cum-helpers can not exceed the norms for engagement of cook-cum-helpers.</t>
  </si>
  <si>
    <t>Multi tap</t>
  </si>
  <si>
    <t>Type of hand washing facilities (number of schools)</t>
  </si>
  <si>
    <t>Plinth Area 1 (20sq Mtr)</t>
  </si>
  <si>
    <t>Plinth Area 3 (28 sq Mtr)</t>
  </si>
  <si>
    <t>Plinth Area 4 (32 sq Mtr)</t>
  </si>
  <si>
    <t>Total outlay (in Rs)</t>
  </si>
  <si>
    <t>Gen. Col. 3-Col.15</t>
  </si>
  <si>
    <t>SC.  Col. 4-Col.16</t>
  </si>
  <si>
    <t>ST.  Col. 5-Col.17</t>
  </si>
  <si>
    <t>Total Col. 19+Col.20+Col.21</t>
  </si>
  <si>
    <t>(Rs. In  Lakh)</t>
  </si>
  <si>
    <t>Total sanctioned</t>
  </si>
  <si>
    <t>Contractual/Part time worker</t>
  </si>
  <si>
    <t>Full meal in lieu of MDM</t>
  </si>
  <si>
    <t>Children benefitted</t>
  </si>
  <si>
    <t>Meals served</t>
  </si>
  <si>
    <t>Name of the items</t>
  </si>
  <si>
    <t>In kind</t>
  </si>
  <si>
    <t>In any other form</t>
  </si>
  <si>
    <t>Additional Food Item</t>
  </si>
  <si>
    <t>Value
(In Rs)</t>
  </si>
  <si>
    <t xml:space="preserve">No. of schools received contribution </t>
  </si>
  <si>
    <t>State : TRIPURA</t>
  </si>
  <si>
    <t>West</t>
  </si>
  <si>
    <t>Sepahjala</t>
  </si>
  <si>
    <t>Khowai</t>
  </si>
  <si>
    <t>Gomati</t>
  </si>
  <si>
    <t>South</t>
  </si>
  <si>
    <t>Unakoti</t>
  </si>
  <si>
    <t>North</t>
  </si>
  <si>
    <t>Dhalai</t>
  </si>
  <si>
    <t>Total :-</t>
  </si>
  <si>
    <t xml:space="preserve">State : TRIPURA </t>
  </si>
  <si>
    <t xml:space="preserve">                   [Mid-Day Meal Scheme]</t>
  </si>
  <si>
    <t xml:space="preserve"> Government of Tripura</t>
  </si>
  <si>
    <t>Government of Tripura</t>
  </si>
  <si>
    <t>S.  No.</t>
  </si>
  <si>
    <t>S.    No.</t>
  </si>
  <si>
    <t>S.   No.</t>
  </si>
  <si>
    <t>S.           No.</t>
  </si>
  <si>
    <t>S.              No.</t>
  </si>
  <si>
    <t xml:space="preserve">                             Seal:</t>
  </si>
  <si>
    <t>S.      No.</t>
  </si>
  <si>
    <t>S.        No.</t>
  </si>
  <si>
    <t>Sl.    No.</t>
  </si>
  <si>
    <t>Sl.       No.</t>
  </si>
  <si>
    <t>STATE : TRIPURA</t>
  </si>
  <si>
    <t>S.     No.</t>
  </si>
  <si>
    <t>State :TRIPURA</t>
  </si>
  <si>
    <t>Sl  No</t>
  </si>
  <si>
    <r>
      <t>Financial            (</t>
    </r>
    <r>
      <rPr>
        <b/>
        <i/>
        <sz val="10"/>
        <rFont val="Arial"/>
        <family val="2"/>
      </rPr>
      <t>Rs. in lakh)</t>
    </r>
  </si>
  <si>
    <t>S.            No.</t>
  </si>
  <si>
    <t>S.   no</t>
  </si>
  <si>
    <t>100 grms</t>
  </si>
  <si>
    <t>As per need</t>
  </si>
  <si>
    <t>150 grms</t>
  </si>
  <si>
    <t xml:space="preserve">(Govt+LB)  Schools </t>
  </si>
  <si>
    <t xml:space="preserve">Nil </t>
  </si>
  <si>
    <t xml:space="preserve">NB: </t>
  </si>
  <si>
    <t>District wise no. of school units has been changed due to new block creation.</t>
  </si>
  <si>
    <t>N.B:</t>
  </si>
  <si>
    <t>NIL</t>
  </si>
  <si>
    <t>e-Transfer</t>
  </si>
  <si>
    <t>Nil</t>
  </si>
  <si>
    <t>Transportation Assistance has been calculated on the basis of Rs.1890.00 per MT Rice.</t>
  </si>
  <si>
    <t>Namr of District</t>
  </si>
  <si>
    <t xml:space="preserve">State : Tripura </t>
  </si>
  <si>
    <t>Academic Calendar      (No. of Days)</t>
  </si>
  <si>
    <t>N.B: Other : School Authority ( HM/ AHM &amp; MDM Assigned Teacher)</t>
  </si>
  <si>
    <t>Nutritionist</t>
  </si>
  <si>
    <t>Financial Assistant</t>
  </si>
  <si>
    <t>MIS Data Entry Operator</t>
  </si>
  <si>
    <t>Branch Officer (MDM)</t>
  </si>
  <si>
    <t>Sr. Consultant</t>
  </si>
  <si>
    <t>District Education Officer</t>
  </si>
  <si>
    <t>Inspector of Schools</t>
  </si>
  <si>
    <t>Dy. Inspector of Schools</t>
  </si>
  <si>
    <t>UDC</t>
  </si>
  <si>
    <t>LDC</t>
  </si>
  <si>
    <t>Group - D</t>
  </si>
  <si>
    <t>Head Clark</t>
  </si>
  <si>
    <t>N.B</t>
  </si>
  <si>
    <t>Recurring Assistance Total</t>
  </si>
  <si>
    <t>Non-Recurring Assistance Total</t>
  </si>
  <si>
    <t>Yes</t>
  </si>
  <si>
    <t>Yes : tripuramdm@gmail.com</t>
  </si>
  <si>
    <t>No</t>
  </si>
  <si>
    <t>Mobile No.</t>
  </si>
  <si>
    <t>Total:</t>
  </si>
  <si>
    <t>Total Recurring Assistance</t>
  </si>
  <si>
    <t>Total Non-Recurring Assistance</t>
  </si>
  <si>
    <t>Table: AT-12A</t>
  </si>
  <si>
    <r>
      <t xml:space="preserve">Plinth Area 2 </t>
    </r>
    <r>
      <rPr>
        <b/>
        <sz val="12"/>
        <color indexed="8"/>
        <rFont val="Arial"/>
        <family val="2"/>
      </rPr>
      <t>(24 sq Mtr)</t>
    </r>
  </si>
  <si>
    <t xml:space="preserve">Status of Releasing of Funds by the State </t>
  </si>
  <si>
    <t>No . of schools  covered</t>
  </si>
  <si>
    <t>The ratio of Gen, SC &amp; ST is 52:17:31, as per population of Tripura.</t>
  </si>
  <si>
    <t xml:space="preserve">   Seal:</t>
  </si>
  <si>
    <t xml:space="preserve">     Seal:</t>
  </si>
  <si>
    <t xml:space="preserve">             Seal:</t>
  </si>
  <si>
    <t xml:space="preserve">               Seal:</t>
  </si>
  <si>
    <t xml:space="preserve">                     Seal:</t>
  </si>
  <si>
    <t xml:space="preserve">                   Seal:</t>
  </si>
  <si>
    <t xml:space="preserve">                                              [Mid-Day Meal Scheme]</t>
  </si>
  <si>
    <t xml:space="preserve">         Seal:</t>
  </si>
  <si>
    <t xml:space="preserve">                Seal:</t>
  </si>
  <si>
    <t xml:space="preserve">           Seal:</t>
  </si>
  <si>
    <t xml:space="preserve">                                    [Mid-Day Meal Scheme]</t>
  </si>
  <si>
    <t xml:space="preserve">                 Seal:</t>
  </si>
  <si>
    <t xml:space="preserve">                    [Mid-Day Meal Scheme]</t>
  </si>
  <si>
    <t>MME fund has been calculated on the basis of 1.8% of total Recuring Assistance, but it is proposed that considering the present price index of essential commudities</t>
  </si>
  <si>
    <t>75 grms</t>
  </si>
  <si>
    <r>
      <t>Financial           (</t>
    </r>
    <r>
      <rPr>
        <b/>
        <i/>
        <sz val="10"/>
        <rFont val="Arial"/>
        <family val="2"/>
      </rPr>
      <t>Rs. in lakh)</t>
    </r>
  </si>
  <si>
    <t>Transportation cost should be meetup on the basis of new rate and this will be intimated later on to the Ministry.</t>
  </si>
  <si>
    <t>NB:</t>
  </si>
  <si>
    <t>Contents</t>
  </si>
  <si>
    <t>Table No.</t>
  </si>
  <si>
    <t>Particulars</t>
  </si>
  <si>
    <t>AT- 1</t>
  </si>
  <si>
    <t>AT - 2</t>
  </si>
  <si>
    <t>AT - 3</t>
  </si>
  <si>
    <t>AT- 3 A</t>
  </si>
  <si>
    <t>AT- 3 B</t>
  </si>
  <si>
    <t>AT-3 C</t>
  </si>
  <si>
    <t>AT - 4</t>
  </si>
  <si>
    <t>AT - 4 A</t>
  </si>
  <si>
    <t>Enrolment vis-a-vis availed for MDM  (Upper Primary, Classes VI - VIII)</t>
  </si>
  <si>
    <t>AT - 5</t>
  </si>
  <si>
    <t>AT - 5 A</t>
  </si>
  <si>
    <t>AT - 5 B</t>
  </si>
  <si>
    <t>AT - 5 C</t>
  </si>
  <si>
    <t>AT - 5 D</t>
  </si>
  <si>
    <t>AT - 6</t>
  </si>
  <si>
    <t>AT - 6 A</t>
  </si>
  <si>
    <t>AT - 6 B</t>
  </si>
  <si>
    <t>AT - 6 C</t>
  </si>
  <si>
    <t>AT - 7</t>
  </si>
  <si>
    <t>AT - 7 A</t>
  </si>
  <si>
    <t>AT - 8</t>
  </si>
  <si>
    <t>UTILIZATION OF CENTRAL ASSISTANCE TOWARDS HONORARIUM TO COOK-CUM-HELPERS (Primary classes I-V)</t>
  </si>
  <si>
    <t>AT - 8 A</t>
  </si>
  <si>
    <t>UTILIZATION OF CENTRAL ASSISTANCE TOWARDS HONORARIUM TO COOK-CUM-HELPERS (Upper Primary classes VI-VIII)</t>
  </si>
  <si>
    <t>AT - 9</t>
  </si>
  <si>
    <t>AT - 10</t>
  </si>
  <si>
    <t>AT - 10 A</t>
  </si>
  <si>
    <t>AT - 11</t>
  </si>
  <si>
    <t xml:space="preserve">Sanction and Utilisation of Central assistance towards construction of Kitchen-cum-store (Primary &amp; Upper Primary,Classes I-VIII) </t>
  </si>
  <si>
    <t>AT - 11 A</t>
  </si>
  <si>
    <t>AT - 12</t>
  </si>
  <si>
    <t xml:space="preserve">Sanction and Utilisation of Central assistance towards procurement of Kitchen Devices (Primary &amp; Upper Primary,Classes I-VIII) </t>
  </si>
  <si>
    <t>AT - 12 A</t>
  </si>
  <si>
    <t>Sanction and Utilisation of Central assistance towards replacement of Kitchen Devices</t>
  </si>
  <si>
    <t>AT - 13</t>
  </si>
  <si>
    <t>AT - 14</t>
  </si>
  <si>
    <t>AT - 14 A</t>
  </si>
  <si>
    <t>AT - 15</t>
  </si>
  <si>
    <t>AT - 16</t>
  </si>
  <si>
    <t>AT - 17</t>
  </si>
  <si>
    <t>AT - 18</t>
  </si>
  <si>
    <t>Formation of School Management Committee (SMC) at School Level for Monitoring the Scheme</t>
  </si>
  <si>
    <t>AT - 19</t>
  </si>
  <si>
    <t>Responsibility of Implementation</t>
  </si>
  <si>
    <t>AT - 20</t>
  </si>
  <si>
    <t xml:space="preserve">Information on Cooking Agencies </t>
  </si>
  <si>
    <t>AT - 21</t>
  </si>
  <si>
    <t>AT - 22</t>
  </si>
  <si>
    <t>AT - 23</t>
  </si>
  <si>
    <t>AT - 24</t>
  </si>
  <si>
    <t>AT - 25</t>
  </si>
  <si>
    <t>Manpower dedicated for MDMS</t>
  </si>
  <si>
    <t>AT - 26</t>
  </si>
  <si>
    <t>Details of mode of cooking</t>
  </si>
  <si>
    <t>AT - 27</t>
  </si>
  <si>
    <t>AT - 28</t>
  </si>
  <si>
    <t>Details of discrimination of any kind in MDMS</t>
  </si>
  <si>
    <t>AT - 29</t>
  </si>
  <si>
    <t>Details of engagement and apportionment of honorarium to cook cum helpers (CCH) between schools and centralized kitchen.</t>
  </si>
  <si>
    <t>AT - 30</t>
  </si>
  <si>
    <t>Information on NGOs covering more than 20000 children, if any</t>
  </si>
  <si>
    <t>AT - 31</t>
  </si>
  <si>
    <t>Details of Grievance Redressal cell</t>
  </si>
  <si>
    <t>Details of IEC Activities</t>
  </si>
  <si>
    <t>Quality, Safety and Hygiene</t>
  </si>
  <si>
    <t>Testing of Food Samples</t>
  </si>
  <si>
    <t>Contribution by community in form of  Tithi Bhojan or any other similar practice</t>
  </si>
  <si>
    <t>Interuptions in serving of MDM and MDM allowance paid to children</t>
  </si>
  <si>
    <t xml:space="preserve">3.  Per Unit Cooking Cost </t>
  </si>
  <si>
    <t xml:space="preserve">2. Cost of meal per child per school day as per State Nutrition / Expenditure Norm including both, Central and State share. </t>
  </si>
  <si>
    <t>1. Cooks- cum- helpers engaged under Mid Day Meal Scheme</t>
  </si>
  <si>
    <t>2. a.  Additional Food Items (per child)</t>
  </si>
  <si>
    <t>Table: AT-10 A</t>
  </si>
  <si>
    <t xml:space="preserve">Number of </t>
  </si>
  <si>
    <t>Meetings of District level committee headed by the senior most Member of Parliament of Loksabha</t>
  </si>
  <si>
    <t>Meetings of District Steering cum Monitoring committee headed by District Megistrate</t>
  </si>
  <si>
    <t>Schools inspected by Govt. officials</t>
  </si>
  <si>
    <t>State: TRIPURA</t>
  </si>
  <si>
    <t>2014-15</t>
  </si>
  <si>
    <t>Note : State may indicate their plinth area and size of the kitchen-cum-stores if they have any other plinth area than mentioned in the table.</t>
  </si>
  <si>
    <t xml:space="preserve">Table: AT-20  : Information on Cooking Agencies </t>
  </si>
  <si>
    <t>Mode of cooking (No. of Schools)</t>
  </si>
  <si>
    <t xml:space="preserve">LPG </t>
  </si>
  <si>
    <t>Solar cooker</t>
  </si>
  <si>
    <t>Fire wood</t>
  </si>
  <si>
    <t xml:space="preserve">Name of the Accredited / Recognised lab engaged for testing </t>
  </si>
  <si>
    <t xml:space="preserve">Number of samples </t>
  </si>
  <si>
    <t>Result (No. of samples)</t>
  </si>
  <si>
    <t xml:space="preserve">Collected </t>
  </si>
  <si>
    <t>Tested</t>
  </si>
  <si>
    <t>Meeting norms</t>
  </si>
  <si>
    <t>Below norms</t>
  </si>
  <si>
    <t xml:space="preserve">Meals not served </t>
  </si>
  <si>
    <t>Whether allowance is paid to children</t>
  </si>
  <si>
    <t xml:space="preserve">Number of institutions </t>
  </si>
  <si>
    <t>No. of working days</t>
  </si>
  <si>
    <t xml:space="preserve">Number of children </t>
  </si>
  <si>
    <t xml:space="preserve">State: TRIPURA </t>
  </si>
  <si>
    <t>Note:</t>
  </si>
  <si>
    <t>Table: AT-12 A : Sanction and Utilisation of Central assistance towards replacement of Kitchen Devices</t>
  </si>
  <si>
    <t xml:space="preserve">that is why the no. of KS in col. No. 5 for the year 2011-12 has been shown as 1991 (1730+261=1991) and </t>
  </si>
  <si>
    <t>accordingly total no. of completed KS shown in Col. No. 5 is 5565 instad of 5304.</t>
  </si>
  <si>
    <t>During the year 2011-12 GoI has sanctioned 1730 KS but the State has constructed 1991 KS utilising the same fund.</t>
  </si>
  <si>
    <t>All fund has been reallocated through e-transfer system.</t>
  </si>
  <si>
    <t xml:space="preserve">  Government of Tripura</t>
  </si>
  <si>
    <t>1800-345-3667</t>
  </si>
  <si>
    <t>Guideline Booklet</t>
  </si>
  <si>
    <t>Poster</t>
  </si>
  <si>
    <t>Hording</t>
  </si>
  <si>
    <t>Periodical publication in local news paper</t>
  </si>
  <si>
    <t>Documentary</t>
  </si>
  <si>
    <t>Publication in local magazine</t>
  </si>
  <si>
    <t>Expendituer Incurred           (in Lakhs)</t>
  </si>
  <si>
    <t>The type of IEC activities are give below:</t>
  </si>
  <si>
    <t>Annexure A</t>
  </si>
  <si>
    <t>Annexure B</t>
  </si>
  <si>
    <t>Annexure C</t>
  </si>
  <si>
    <t>Annexure D</t>
  </si>
  <si>
    <t>Emergency plan followed in the State</t>
  </si>
  <si>
    <t xml:space="preserve">(Govt+LB) Schools </t>
  </si>
  <si>
    <t>NA</t>
  </si>
  <si>
    <t xml:space="preserve">FCI raised bills of cost of foodgrains centrally for all the districts and accordingly payment has been made centrally. </t>
  </si>
  <si>
    <t xml:space="preserve">Proposed number of children  </t>
  </si>
  <si>
    <t>Proposed number of children</t>
  </si>
  <si>
    <t>Replacement of kitchen devices</t>
  </si>
  <si>
    <t xml:space="preserve">The Secretary of FCS&amp;CA Deptt. pointed out in the S-SMC meeting held on 03.02.2016 that an open tender has been invited for fixing the rate of TC/DC. </t>
  </si>
  <si>
    <t>it proposed to be Rs. 30 Lakhs per District for the small states like Tripura or it may be atleast 3% of total Recurring Assistance.</t>
  </si>
  <si>
    <t>Tasting of food (number of schools)</t>
  </si>
  <si>
    <t>Parents</t>
  </si>
  <si>
    <t xml:space="preserve">Procured (C) </t>
  </si>
  <si>
    <t>Financial                                  ( Rs. in lakh)                                       [col. 4-col.6-col.8]</t>
  </si>
  <si>
    <t>Financial                            ( Rs. in lakh)                                       [col. 4-col.6-col.8]</t>
  </si>
  <si>
    <t>2017-18</t>
  </si>
  <si>
    <t>2015-16</t>
  </si>
  <si>
    <t>Others                      (Please specify)</t>
  </si>
  <si>
    <t>AT - 2 A</t>
  </si>
  <si>
    <t>AT - 10 B</t>
  </si>
  <si>
    <t xml:space="preserve">Details of Social Audit </t>
  </si>
  <si>
    <t>AT - 10 C</t>
  </si>
  <si>
    <t>AT - 10 D</t>
  </si>
  <si>
    <t>AT - 23 A</t>
  </si>
  <si>
    <t>AT - 26 A</t>
  </si>
  <si>
    <t>AT - 27 A</t>
  </si>
  <si>
    <t>AT - 27 B</t>
  </si>
  <si>
    <t>AT - 27 C</t>
  </si>
  <si>
    <t>AT - 27 D</t>
  </si>
  <si>
    <t>AT - 28 A</t>
  </si>
  <si>
    <t>Table: AT-2A</t>
  </si>
  <si>
    <t>Table - AT - 10 B</t>
  </si>
  <si>
    <t>Table AT -10 C : Details of IEC Activities</t>
  </si>
  <si>
    <t>Table: AT- 10 C</t>
  </si>
  <si>
    <t>Table-AT- 10D</t>
  </si>
  <si>
    <t>Table: AT 10 D - Manpower dedicated for MDMS</t>
  </si>
  <si>
    <t>Table AT-13</t>
  </si>
  <si>
    <t>Table AT- 13: Details of mode of cooking</t>
  </si>
  <si>
    <t>Table: AT- 14</t>
  </si>
  <si>
    <t>Table AT -14 : Quality, Safety and Hygiene</t>
  </si>
  <si>
    <t>No. of schools having parents roaster</t>
  </si>
  <si>
    <t>No. of schools having tasting register</t>
  </si>
  <si>
    <t>Table: AT- 14 A</t>
  </si>
  <si>
    <t>Table AT -14 A : Testing of Food Samples by accredited labs</t>
  </si>
  <si>
    <t>Table: AT- 15</t>
  </si>
  <si>
    <t>Table AT -15 : Contribution by community in form of  Tithi Bhojan or any other similar practice</t>
  </si>
  <si>
    <t>Table: AT- 16</t>
  </si>
  <si>
    <t>Table AT -16 : Interuptions in serving of MDM and MDM allowance paid to children</t>
  </si>
  <si>
    <t>No. of NGO</t>
  </si>
  <si>
    <t>No. of Trust</t>
  </si>
  <si>
    <t>Table - AT - 21</t>
  </si>
  <si>
    <t>Table AT 21 :Details of engagement and apportionment of honorarium to cook cum helpers (CCH) between schools and centralized kitchen.</t>
  </si>
  <si>
    <t>Table: AT- 22</t>
  </si>
  <si>
    <t>Table AT -22 :Information on NGOs covering more than 20000 children, if any</t>
  </si>
  <si>
    <t>Table-AT- 23</t>
  </si>
  <si>
    <t>Table-AT- 23 A</t>
  </si>
  <si>
    <t>Mid Day Meal Scheme</t>
  </si>
  <si>
    <t>No. of Inst. For which daily data transferred to central server</t>
  </si>
  <si>
    <t>Table - AT - 24</t>
  </si>
  <si>
    <t>Table AT - 24 : Details of discrimination of any kind in MDMS</t>
  </si>
  <si>
    <t>Table: AT- 25</t>
  </si>
  <si>
    <t>Table AT- 25: Details of Grievance Redressal cell</t>
  </si>
  <si>
    <t>Table: AT-26</t>
  </si>
  <si>
    <t>Table: AT-26 A</t>
  </si>
  <si>
    <t>Table: AT-27</t>
  </si>
  <si>
    <t>col. 10 x Rs.  3000.00 + VAT/Other taxes</t>
  </si>
  <si>
    <t>col. 11x Rs. 2000.00 + VAT/Other taxes</t>
  </si>
  <si>
    <t>Table: AT-27 A</t>
  </si>
  <si>
    <t>Table: AT-27 B</t>
  </si>
  <si>
    <t>Table: AT-27 C</t>
  </si>
  <si>
    <t>Table: AT-27 D</t>
  </si>
  <si>
    <t>Table: AT-28</t>
  </si>
  <si>
    <t xml:space="preserve">Table: AT-28 A </t>
  </si>
  <si>
    <t>Table: AT-29</t>
  </si>
  <si>
    <t>Table: AT-30</t>
  </si>
  <si>
    <t>11 = 5+6+9+10</t>
  </si>
  <si>
    <t>SI. No</t>
  </si>
  <si>
    <t>Table: AT-31</t>
  </si>
  <si>
    <t>District wise no. of school units has been changed due to upgradation of school.</t>
  </si>
  <si>
    <t>Total Recurring and Non-Recurring Assistance</t>
  </si>
  <si>
    <t>Annexure E</t>
  </si>
  <si>
    <t>Annexure F</t>
  </si>
  <si>
    <t>SMC Minutes</t>
  </si>
  <si>
    <t>(col.7 x col.8 x Rs. 3.72 for NER States and 3 hilly States), (col.7 x col. 8 x Rs. 4.13 for UTs) and (col. 7 x col. 8 x Rs. 2.48 for other States)</t>
  </si>
  <si>
    <r>
      <t>Financial                      (</t>
    </r>
    <r>
      <rPr>
        <b/>
        <i/>
        <sz val="10"/>
        <rFont val="Arial"/>
        <family val="2"/>
      </rPr>
      <t>Rs. in lakh)</t>
    </r>
  </si>
  <si>
    <r>
      <t>Financial               (</t>
    </r>
    <r>
      <rPr>
        <b/>
        <i/>
        <sz val="10"/>
        <rFont val="Arial"/>
        <family val="2"/>
      </rPr>
      <t>Rs. in lakh)</t>
    </r>
  </si>
  <si>
    <t>GENERAL INFORMATION for 2017-18</t>
  </si>
  <si>
    <t>Details of  Provisions  in the State Budget 2017-18</t>
  </si>
  <si>
    <t>Releasing of Funds from State to Directorate / Authority / District / Block / School level for 2017-18</t>
  </si>
  <si>
    <t>No. of Institutions in the State vis a vis Institutions serving MDM during 2017-18</t>
  </si>
  <si>
    <t>No. of Institutions covered  (Primary, Classes I-V)  during 2017-18</t>
  </si>
  <si>
    <t>No. of Institutions covered (Upper Primary with Primary, Classes I-VIII) during 2017-18</t>
  </si>
  <si>
    <t>No. of Institutions covered (Upper Primary without Primary, Classes VI-VIII) during 2017-18</t>
  </si>
  <si>
    <t>Enrolment vis-à-vis availed for MDM  (Primary,Classes I- V) during 2017-18</t>
  </si>
  <si>
    <t>PAB-MDM Approval vs. PERFORMANCE (Primary, Classes I - V) during 2017-18</t>
  </si>
  <si>
    <t>PAB-MDM Approval vs. PERFORMANCE (Upper Primary, Classes VI to VIII) during 2017-18</t>
  </si>
  <si>
    <t>PAB-MDM Approval vs. PERFORMANCE (Primary, Classes I - V) during 2017-18 - Drought</t>
  </si>
  <si>
    <t>PAB-MDM Approval vs. PERFORMANCE (Upper Primary, Classes VI to VIII) during 2017-18 - Drought</t>
  </si>
  <si>
    <t>Utilisation of foodgrains  (Primary, Classes I-V) during 2017-18</t>
  </si>
  <si>
    <t>Utilisation of foodgrains  (Upper Primary, Classes VI-VIII) during 2017-18</t>
  </si>
  <si>
    <t>PAYMENT OF COST OF FOOD GRAINS TO FCI (Primary and Upper Primary Classes I-VIII) during 2017-18</t>
  </si>
  <si>
    <t>Utilisation of foodgrains (Coarse Grain) during 2017-18</t>
  </si>
  <si>
    <t>Utilisation of Cooking Cost (Primary, Classes I-V) during 2017-18</t>
  </si>
  <si>
    <t>Utilisation of Cooking cost (Upper Primary Classes, VI-VIII) for 2017-18</t>
  </si>
  <si>
    <t>Utilisation of Central Assitance towards Transportation Assistance (Primary &amp; Upper Primary,Classes I-VIII) during 2017-18</t>
  </si>
  <si>
    <t>Utilisation of Central Assistance towards MME  (Primary &amp; Upper Primary,Classes I-VIII) during 2017-18</t>
  </si>
  <si>
    <t>Details of Meetings at district level during 2017-18</t>
  </si>
  <si>
    <t>Coverage under Rashtriya Bal Swasthya Karykram (School Health Programme) - 2017-18</t>
  </si>
  <si>
    <t>Annual and Monthly data entry status in MDM-MIS during 2017-18</t>
  </si>
  <si>
    <t>Implementation of Automated Monitoring System  during 2017-18</t>
  </si>
  <si>
    <t>Number of School Working Days (Primary,Classes I-V) for 2018-19</t>
  </si>
  <si>
    <t>Number of School Working Days (Upper Primary,Classes VI-VIII) for 2018-19</t>
  </si>
  <si>
    <t>Proposal for coverage of children and working days  for 2018-19  (Primary Classes, I-V)</t>
  </si>
  <si>
    <t>Proposal for coverage of children and working days  for 2018-19  (Upper Primary,Classes VI-VIII)</t>
  </si>
  <si>
    <t>Proposal for coverage of children for NCLP Schools during 2018-19</t>
  </si>
  <si>
    <t>Proposal for coverage of children and working days  for Primary (Classes I-V) in Drought affected areas  during 2018-19</t>
  </si>
  <si>
    <t>Proposal for coverage of children and working days  for  Upper Primary (Classes VI-VIII)in Drought affected areas  during 2018-19</t>
  </si>
  <si>
    <t>Requirement of kitchen-cum-stores in the Primary and Upper Primary schools for the year 2018-19</t>
  </si>
  <si>
    <t>Requirement of kitchen cum stores as per Plinth Area Norm in the Primary and Upper Primary schools for the year 2018-19</t>
  </si>
  <si>
    <t>Requirement of Kitchen Devices during 2018-19 in Primary &amp; Upper Primary Schools</t>
  </si>
  <si>
    <t>Requirement of Cook cum Helpers for 2018-19</t>
  </si>
  <si>
    <t>Budget Provision for the Year 2018-19</t>
  </si>
  <si>
    <t>Action Taken report on PAB: 2018-19 recommendations</t>
  </si>
  <si>
    <t>An Exhaustive MME Plan:  2018-19</t>
  </si>
  <si>
    <t>Annual Work Plan and Budget 2018-19</t>
  </si>
  <si>
    <t>Table: AT-1: GENERAL INFORMATION for 2017-18</t>
  </si>
  <si>
    <t>Table: AT-2 :  Details of  Provisions  in the State Budget 2017-18</t>
  </si>
  <si>
    <t>Table: AT-2A : Releasing of Funds (CSS) from State to Directorate / Authority / District / Block / School level for 2017-18</t>
  </si>
  <si>
    <t>Table AT-3: No. of Institutions in the State vis a vis Institutions serving MDM during 2017-18</t>
  </si>
  <si>
    <t>Table: AT-3A: No. of Institutions covered  (Primary, Classes I-V)  during 2017-18</t>
  </si>
  <si>
    <t>Table: AT-3B: No. of Institutions covered (Upper Primary with Primary, Classes I-VIII) during 2017-18</t>
  </si>
  <si>
    <t>Table: AT-3C: No. of Institutions covered (Upper Primary without Primary, Classes VI-VIII) during 2017-18</t>
  </si>
  <si>
    <t>Table: AT-4: Enrolment vis-à-vis availed for MDM  (Primary,Classes I- V) during 2017-18</t>
  </si>
  <si>
    <t>Table: AT-4A: Enrolment vis-a-vis availed for MDM  (Upper Primary, Classes VI - VIII) during 2017-18</t>
  </si>
  <si>
    <t>Table: AT-5:  PAB-MDM Approval vs. PERFORMANCE (Primary, Classes I - V) during 2017-18</t>
  </si>
  <si>
    <t>MDM-PAB Approval for 2017-18</t>
  </si>
  <si>
    <t>Table: AT-5 A:  PAB-MDM Approval vs. PERFORMANCE (Upper Primary, Classes VI to VIII) during 2017-18</t>
  </si>
  <si>
    <t>Table: AT-5 C:  PAB-MDM Approval vs. PERFORMANCE (Primary, Classes I - V) during 2017-18 - Drought</t>
  </si>
  <si>
    <t>Table: AT-5 D:  PAB-MDM Approval vs. PERFORMANCE (Upper Primary, Classes VI to VIII) during 2017-18 - Drought</t>
  </si>
  <si>
    <t>Table: AT-6: Utilisation of foodgrains*  (Primary, Classes I-V) during 2017-18</t>
  </si>
  <si>
    <t>Gross Allocation for the  FY 2017-18</t>
  </si>
  <si>
    <t>Table: AT-6A: Utilisation of foodgrains*  (Upper Primary, Classes VI-VIII) during 2017-18</t>
  </si>
  <si>
    <t>Table: AT-6B: PAYMENT OF COST OF FOOD GRAINS TO FCI (Primary and Upper Primary Classes I-VIII) during 2017-18</t>
  </si>
  <si>
    <t>Allocation for cost of foodgrains for 2017-18</t>
  </si>
  <si>
    <t>Table: AT-6C: Utilisation of foodgrains-Coarse Grain during 2017-18</t>
  </si>
  <si>
    <t>Table: AT-7: Utilisation of Cooking Cost* (Primary, Classes I-V) during 2017-18</t>
  </si>
  <si>
    <t xml:space="preserve">Allocation for 2017-18                                     </t>
  </si>
  <si>
    <t>Table: AT-7A: Utilisation of Cooking cost* (Upper Primary Classes, VI-VIII) for 2017-18</t>
  </si>
  <si>
    <t xml:space="preserve">Allocation for 2017-18   </t>
  </si>
  <si>
    <t>Allocation for FY 2017-18</t>
  </si>
  <si>
    <t>Table: AT-9 : Utilisation of Central Assitance towards Transportation Assistance (Primary &amp; Upper Primary,Classes I-VIII) during 2017-18</t>
  </si>
  <si>
    <t>Table: AT-10 :  Utilisation of Central Assistance towards MME  (Primary &amp; Upper Primary,Classes I-VIII) during 2017-18</t>
  </si>
  <si>
    <t>Allocation for  2017-18</t>
  </si>
  <si>
    <t>Table: AT-10 A : Details of Meetings at district level during 2017-18</t>
  </si>
  <si>
    <t xml:space="preserve">Table AT - 10 B : Details of Social Audit during 2017-18 </t>
  </si>
  <si>
    <t>*Total sanctioned during 2006-07  to 2017-18</t>
  </si>
  <si>
    <t>*Total sanction during 2006-07 to 2017-18</t>
  </si>
  <si>
    <t>Table: AT-17 : Coverage under Rashtriya Bal Swasthya Karykram (School Health Programme) - 2017-18</t>
  </si>
  <si>
    <t>Table: AT- 23: Annual and  Monthly Data Entry Status in MDM-MIS : 2017-18</t>
  </si>
  <si>
    <t>Table AT - 23 A- Implementation of Automated Monitoring System  during 2017-18</t>
  </si>
  <si>
    <t xml:space="preserve">Kitchen-cum-store sanctioned during 2006-07 to 2017-18 </t>
  </si>
  <si>
    <t>Kitchen devices sanctioned during 2006-07 to 2017-18 under MDM</t>
  </si>
  <si>
    <t>Engaged in 2017-18</t>
  </si>
  <si>
    <t>2018-19</t>
  </si>
  <si>
    <t>Enrolment (As on 30.09.2017)</t>
  </si>
  <si>
    <t>Total Enrolment (As on 30.09.2017)</t>
  </si>
  <si>
    <t>Opening Balance as on 01.04.17</t>
  </si>
  <si>
    <t xml:space="preserve">Opening Balance as on 01.04.2017                                                    </t>
  </si>
  <si>
    <t>Opening Balance as on 01.04.2017</t>
  </si>
  <si>
    <r>
      <t>Financial                  (</t>
    </r>
    <r>
      <rPr>
        <b/>
        <i/>
        <sz val="10"/>
        <rFont val="Arial"/>
        <family val="2"/>
      </rPr>
      <t>Rs. in lakh)</t>
    </r>
  </si>
  <si>
    <r>
      <t>Financial              (</t>
    </r>
    <r>
      <rPr>
        <b/>
        <i/>
        <sz val="10"/>
        <rFont val="Arial"/>
        <family val="2"/>
      </rPr>
      <t>Rs. in lakh)</t>
    </r>
  </si>
  <si>
    <t>Financial                 ( Rs. in lakh)                                       [col. 4-col.6-col.8]</t>
  </si>
  <si>
    <r>
      <t>Financial             (</t>
    </r>
    <r>
      <rPr>
        <b/>
        <i/>
        <sz val="10"/>
        <rFont val="Arial"/>
        <family val="2"/>
      </rPr>
      <t>Rs. in lakh)</t>
    </r>
  </si>
  <si>
    <t>Financial                    ( Rs. in lakh)                                       [col. 4-col.6-col.8]</t>
  </si>
  <si>
    <t>Table: AT-26 : Number of School Working Days (Primary,Classes I-V) for 2018-19</t>
  </si>
  <si>
    <t>Table: AT-26A : Number of School Working Days (Upper Primary,Classes VI-VIII) for 2018-19</t>
  </si>
  <si>
    <t>Table: AT-27: Proposal for coverage of children and working days  for 2018-19  (Primary Classes, I-V)</t>
  </si>
  <si>
    <t>Table: AT-27 A: Proposal for coverage of children and working days  for 2018-19  (Upper Primary,Classes VI-VIII)</t>
  </si>
  <si>
    <t>Table: AT-27B: Proposal for coverage of children  for NCLP Schools during 2018-19</t>
  </si>
  <si>
    <t>Table: AT-27C: Proposal for coverage of children and working days  for Primary (Classes I - V) in Drought affected areas during 2018-19</t>
  </si>
  <si>
    <t>Table: AT-27 D: Proposal for coverage of children and working days  for Upper Primary (Classes VI - VIII) in Drought affected areas during 2018-19</t>
  </si>
  <si>
    <t>Table: AT-28: Requirement of kitchen-cum-stores in the Primary and Upper Primary schools for the year 2018-19</t>
  </si>
  <si>
    <t>Table: AT-28 A: Requirement of kitchen cum stores as per Plinth Area Norm in the Primary and Upper Primary schools for the year 2018-19</t>
  </si>
  <si>
    <t>Table: AT-29 : Requirement of Kitchen Devices during 2018-19 in Primary &amp; Upper Primary Schools</t>
  </si>
  <si>
    <t>Table: AT 30:  Requirement of Cook cum Helpers for 2018-19</t>
  </si>
  <si>
    <t>Table: AT-31 : Budget Provision for the Year 2018-19</t>
  </si>
  <si>
    <t>2016-17</t>
  </si>
  <si>
    <t>System Analyst</t>
  </si>
  <si>
    <t>03/05/2017</t>
  </si>
  <si>
    <t>14/06/2017</t>
  </si>
  <si>
    <t>29/06/2017</t>
  </si>
  <si>
    <t>06/07/2017</t>
  </si>
  <si>
    <t>17/07/2017</t>
  </si>
  <si>
    <t>26/09/2017</t>
  </si>
  <si>
    <t>20/10/2017</t>
  </si>
  <si>
    <t>Directorate of Social Audit, Govt. of Tripura</t>
  </si>
  <si>
    <t>AT - 4 B</t>
  </si>
  <si>
    <t>Information on Aadhaar Enrolment</t>
  </si>
  <si>
    <t>Information on Kitchen Garden</t>
  </si>
  <si>
    <t>AT - 32</t>
  </si>
  <si>
    <t>AT - 32 A</t>
  </si>
  <si>
    <t>Table: AT- 4B</t>
  </si>
  <si>
    <t xml:space="preserve">Table AT-4B: Information on Aadhaar Enrolment </t>
  </si>
  <si>
    <t>Total Enrolment</t>
  </si>
  <si>
    <t>Number of children having Aadhaar</t>
  </si>
  <si>
    <t>Number of children applied for Aadhaar</t>
  </si>
  <si>
    <t xml:space="preserve">Number of children without Aadhaar </t>
  </si>
  <si>
    <t>Number of proxy names deleted</t>
  </si>
  <si>
    <t>Table: AT- 10 E</t>
  </si>
  <si>
    <t>Table AT-10 E: Information on Kitchen Gardens</t>
  </si>
  <si>
    <t>Total no.  of institutions</t>
  </si>
  <si>
    <t>Total institutions where setting up of kitchen garden is possible</t>
  </si>
  <si>
    <t>No. of institutions already having kitchen gardens</t>
  </si>
  <si>
    <t>No. of institutions where setting up of kitchen garden is in progress</t>
  </si>
  <si>
    <t>No. of institutions where setting up of kitchen garden is proposed during 2018-19</t>
  </si>
  <si>
    <t>Table: AT- 32</t>
  </si>
  <si>
    <t>Table: AT-32:  PAB-MDM Approval vs. PERFORMANCE (Primary Classes I to V) during 2017-18 - Drought</t>
  </si>
  <si>
    <t>Foodgrains</t>
  </si>
  <si>
    <t xml:space="preserve">Hon. to cook-cum-helpers </t>
  </si>
  <si>
    <t>Allocation</t>
  </si>
  <si>
    <t>Utilisation</t>
  </si>
  <si>
    <t>Allocation (Centre +State)</t>
  </si>
  <si>
    <t>Utilisation (Centre +State)</t>
  </si>
  <si>
    <t>Table: AT-32 A:  PAB-MDM Approval vs. PERFORMANCE (Upper Primary, Classes VI to VIII) during 2017-18 - Drought</t>
  </si>
  <si>
    <t>Table: AT- 32A</t>
  </si>
  <si>
    <t>Requirement of Pulses (in MTs)</t>
  </si>
  <si>
    <t>Pulse 1 (name)</t>
  </si>
  <si>
    <t>Pulse 2 (name)</t>
  </si>
  <si>
    <t>Pulse 3 (name)</t>
  </si>
  <si>
    <t>Pulse 4 (name)</t>
  </si>
  <si>
    <t>Pulse 5 (name)</t>
  </si>
  <si>
    <t>Requirement of Foodgrains                      (in MTs)</t>
  </si>
  <si>
    <t>Requirement of Foodgrains                 (in MTs)</t>
  </si>
  <si>
    <t>Requirement of Foodgrains                (in MTs)</t>
  </si>
  <si>
    <t>Performance during                 2017-18</t>
  </si>
  <si>
    <t>Proposals for                   2018-19</t>
  </si>
  <si>
    <t>Sepahijala</t>
  </si>
  <si>
    <t>Base less &amp; Dropped</t>
  </si>
  <si>
    <t>Press clipping</t>
  </si>
  <si>
    <t>April, 2017</t>
  </si>
  <si>
    <t>Press clipping &amp; Written complain</t>
  </si>
  <si>
    <t>Complaints against Centralized Kitchens/ NGO/ SHG</t>
  </si>
  <si>
    <t>October, 2017</t>
  </si>
  <si>
    <t>July, 2017</t>
  </si>
  <si>
    <t xml:space="preserve">Average No. of children availed for MDM </t>
  </si>
  <si>
    <t>Table: AT-5 B:  PAB-MDM Approval vs. PERFORMANCE-STC(NCLP Schools) during 2017-18</t>
  </si>
  <si>
    <t>Covered through centralised kitchen</t>
  </si>
  <si>
    <t>Foodgrains provided to children (in MT)</t>
  </si>
  <si>
    <t>Amount paid to children (in Rs)</t>
  </si>
  <si>
    <t>Maximum number of institutions for which daily data transferred during the month</t>
  </si>
  <si>
    <t>August, 2017</t>
  </si>
  <si>
    <t>Under processing</t>
  </si>
  <si>
    <t>November, 2017</t>
  </si>
  <si>
    <t>Honorarium amount                      (Rs. In lakhs)</t>
  </si>
  <si>
    <t>* Norms are only for guidance. Actual number will be determined on the basis of ground reality.</t>
  </si>
  <si>
    <t>NB: The Honorarium of Cook-cum-Helpers are calculated Rs.1500/- (CSS-Rs.900/- + State Share-Rs.600/-) per month for 10 months.</t>
  </si>
  <si>
    <t>Pulse 1 (Masoor dal)</t>
  </si>
  <si>
    <t>PAB-MDM Approval vs. PERFORMANCE NCLP Schools during 2017-18</t>
  </si>
  <si>
    <t xml:space="preserve">AT - 10 E </t>
  </si>
  <si>
    <t>AT - 10 F</t>
  </si>
  <si>
    <t>Information on Drinking water facilites</t>
  </si>
  <si>
    <t>PAB-MDM Approval vs. PERFORMANCE (Primary Classes I to V) during 2017-18 - Drought</t>
  </si>
  <si>
    <t>Table: AT- 10 F</t>
  </si>
  <si>
    <t>Table AT-10 F: Information on Drinking water facilites</t>
  </si>
  <si>
    <t>During 01.04.17 to 31.03.2018</t>
  </si>
  <si>
    <t>Total Schools</t>
  </si>
  <si>
    <t>Schools having drinking water facilities</t>
  </si>
  <si>
    <t>Schools having safe drinking water facilities</t>
  </si>
  <si>
    <t>Number of Schools having facility of water filtration</t>
  </si>
  <si>
    <t>Types of filtration* used (number of schools)</t>
  </si>
  <si>
    <t>Any Innovation for purification of water</t>
  </si>
  <si>
    <t>Source of Funds used</t>
  </si>
  <si>
    <t>Membrane technology Purification</t>
  </si>
  <si>
    <t>UV purification or e-boiling</t>
  </si>
  <si>
    <t>Candle filter purifier</t>
  </si>
  <si>
    <t>Activated carbon filter purifier</t>
  </si>
  <si>
    <t>CSR</t>
  </si>
  <si>
    <t>Donations etc.</t>
  </si>
  <si>
    <t>RO</t>
  </si>
  <si>
    <t>UF</t>
  </si>
  <si>
    <t>Feb</t>
  </si>
  <si>
    <t>Mar</t>
  </si>
  <si>
    <t>Budget Released till 31.03.2018</t>
  </si>
  <si>
    <t>Total Unspent Balance as on 31.03.2018</t>
  </si>
  <si>
    <t xml:space="preserve">Total Unspent Balance as on     31.03.2018                                               </t>
  </si>
  <si>
    <t>Unspent Balance as on 31.03.2018</t>
  </si>
  <si>
    <t>(For the Period 01.04.17 to 31.03.18)</t>
  </si>
  <si>
    <t>During 01.04.17 to 31.03.18</t>
  </si>
  <si>
    <t xml:space="preserve">No. of working days (During 01.04.17 to 31.03.18)                  </t>
  </si>
  <si>
    <t xml:space="preserve">During 01.04.17 to 31.03.2018 </t>
  </si>
  <si>
    <t>Unspent balance as on 31.03.18               [Col: (4+5)-7]</t>
  </si>
  <si>
    <t>(For the Period 01.4.17 to 31.03.18)</t>
  </si>
  <si>
    <t>(As on 31st March, 2018)</t>
  </si>
  <si>
    <t>As on 31st March, 2018</t>
  </si>
  <si>
    <t>*Total Sanction during 2012-13 to 2017-18</t>
  </si>
  <si>
    <t>Apr, 2017</t>
  </si>
  <si>
    <t>Dec, 2017</t>
  </si>
  <si>
    <t>Jan, 2018</t>
  </si>
  <si>
    <t>06/02/2018</t>
  </si>
  <si>
    <t>12/02/2018</t>
  </si>
  <si>
    <t>19/03/2018</t>
  </si>
  <si>
    <t>08/03/2018</t>
  </si>
  <si>
    <t>22/03/2018</t>
  </si>
  <si>
    <t xml:space="preserve">Unspent Balance as on 31.03.18                              [Col. 4+ Col.5+Col.6 -Col.8]   </t>
  </si>
  <si>
    <t>Rate  of Transportation Assistance                             (Per MT)  (in Rs.)</t>
  </si>
  <si>
    <t>26/10/2017</t>
  </si>
  <si>
    <t>29/03/2018</t>
  </si>
  <si>
    <t>March, 2017</t>
  </si>
  <si>
    <t>Dropped with warning</t>
  </si>
  <si>
    <t>Non payment of Honorarium to cook-cum-helpers *</t>
  </si>
  <si>
    <t>Office Assistant</t>
  </si>
  <si>
    <t xml:space="preserve">Although the requirement of Kitchen shed has shown 190, but due to shortage of sufficient space in schools. It is not required. </t>
  </si>
  <si>
    <t xml:space="preserve">Foodgrains (Rice) </t>
  </si>
  <si>
    <t>Egg</t>
  </si>
  <si>
    <t>10 grms</t>
  </si>
  <si>
    <t>0.15 grms</t>
  </si>
  <si>
    <t>0.20 grms</t>
  </si>
  <si>
    <t>S. No</t>
  </si>
  <si>
    <t xml:space="preserve">   </t>
  </si>
  <si>
    <t>Proposal for fund for LPG connection in 4857 school units @ Rs.9000/-</t>
  </si>
  <si>
    <t>Additional Secretary to the</t>
  </si>
  <si>
    <t>Proposal for enhancement of Cooking Cost</t>
  </si>
  <si>
    <t xml:space="preserve">Proposal for LPG Connection in Schools </t>
  </si>
  <si>
    <t xml:space="preserve">The amount of Rs.5297.31 lakhs (Central Share) including the unspent balance of Rs.178.27 lakhs. </t>
  </si>
  <si>
    <t>Fund has been released from the State Government to the PWD (Drinking Water &amp; Sanitation) for providing drinking water facility in 459 schools at the State.</t>
  </si>
  <si>
    <t>There is no NABL labs available in the State. So initially the Department has started the Micro-Biological examinination of cooked food samples under MDMS at the Regional Food Testing Laboratory under Health Department, Government of Tripura.                                one samlpe of Cooked food has been sent to the laboratory for testing, the report is still awaited.</t>
  </si>
  <si>
    <t>**state share includes fund as well as monetary value of the commodities supplied by the State/UT</t>
  </si>
  <si>
    <t xml:space="preserve">1978 nos. for sanctioned in 2006-07 it was replaced in 2012-13. So as per norms 1978 nos is elegible for re-replacement. </t>
  </si>
  <si>
    <t>21 nos was sanctioned in 2012-13 which is also elegible for replacement as per norms.</t>
  </si>
  <si>
    <t xml:space="preserve">The Indenpedent I to VIII Institutuions is included with the Upper primary units.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</si>
</sst>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0000"/>
    <numFmt numFmtId="168" formatCode="0.00000000"/>
    <numFmt numFmtId="169" formatCode="0.0000000"/>
    <numFmt numFmtId="170" formatCode="0.000000"/>
  </numFmts>
  <fonts count="120">
    <font>
      <sz val="10"/>
      <name val="Arial"/>
      <family val="0"/>
    </font>
    <font>
      <sz val="11"/>
      <color indexed="8"/>
      <name val="Calibri"/>
      <family val="2"/>
    </font>
    <font>
      <b/>
      <sz val="10"/>
      <name val="Arial"/>
      <family val="2"/>
    </font>
    <font>
      <b/>
      <i/>
      <u val="single"/>
      <sz val="12"/>
      <name val="Arial"/>
      <family val="2"/>
    </font>
    <font>
      <b/>
      <sz val="14"/>
      <name val="Arial"/>
      <family val="2"/>
    </font>
    <font>
      <b/>
      <u val="single"/>
      <sz val="12"/>
      <name val="Arial"/>
      <family val="2"/>
    </font>
    <font>
      <b/>
      <sz val="12"/>
      <name val="Arial"/>
      <family val="2"/>
    </font>
    <font>
      <b/>
      <u val="single"/>
      <sz val="10"/>
      <name val="Arial"/>
      <family val="2"/>
    </font>
    <font>
      <sz val="8"/>
      <name val="Arial"/>
      <family val="2"/>
    </font>
    <font>
      <i/>
      <sz val="10"/>
      <name val="Arial"/>
      <family val="2"/>
    </font>
    <font>
      <b/>
      <sz val="16"/>
      <name val="Arial"/>
      <family val="2"/>
    </font>
    <font>
      <sz val="12"/>
      <name val="Arial"/>
      <family val="2"/>
    </font>
    <font>
      <sz val="11"/>
      <name val="Arial"/>
      <family val="2"/>
    </font>
    <font>
      <b/>
      <i/>
      <u val="single"/>
      <sz val="10"/>
      <name val="Arial"/>
      <family val="2"/>
    </font>
    <font>
      <b/>
      <sz val="11"/>
      <name val="Arial"/>
      <family val="2"/>
    </font>
    <font>
      <b/>
      <u val="single"/>
      <sz val="11"/>
      <name val="Arial"/>
      <family val="2"/>
    </font>
    <font>
      <b/>
      <i/>
      <sz val="10"/>
      <name val="Arial"/>
      <family val="2"/>
    </font>
    <font>
      <b/>
      <sz val="11"/>
      <color indexed="8"/>
      <name val="Calibri"/>
      <family val="2"/>
    </font>
    <font>
      <sz val="11"/>
      <color indexed="8"/>
      <name val="Arial"/>
      <family val="2"/>
    </font>
    <font>
      <b/>
      <sz val="11"/>
      <color indexed="8"/>
      <name val="Arial"/>
      <family val="2"/>
    </font>
    <font>
      <b/>
      <sz val="12"/>
      <color indexed="8"/>
      <name val="Arial"/>
      <family val="2"/>
    </font>
    <font>
      <b/>
      <sz val="10"/>
      <color indexed="8"/>
      <name val="Arial"/>
      <family val="2"/>
    </font>
    <font>
      <b/>
      <u val="single"/>
      <sz val="12"/>
      <color indexed="8"/>
      <name val="Arial"/>
      <family val="2"/>
    </font>
    <font>
      <b/>
      <i/>
      <sz val="11"/>
      <color indexed="8"/>
      <name val="Calibri"/>
      <family val="2"/>
    </font>
    <font>
      <b/>
      <i/>
      <sz val="11"/>
      <name val="Arial"/>
      <family val="2"/>
    </font>
    <font>
      <i/>
      <sz val="11"/>
      <name val="Arial"/>
      <family val="2"/>
    </font>
    <font>
      <b/>
      <i/>
      <sz val="10"/>
      <color indexed="8"/>
      <name val="Arial"/>
      <family val="2"/>
    </font>
    <font>
      <b/>
      <i/>
      <sz val="11"/>
      <color indexed="8"/>
      <name val="Arial"/>
      <family val="2"/>
    </font>
    <font>
      <b/>
      <u val="single"/>
      <sz val="14"/>
      <color indexed="8"/>
      <name val="Arial"/>
      <family val="2"/>
    </font>
    <font>
      <b/>
      <sz val="10"/>
      <color indexed="8"/>
      <name val="Calibri"/>
      <family val="2"/>
    </font>
    <font>
      <i/>
      <u val="single"/>
      <sz val="11"/>
      <name val="Arial"/>
      <family val="2"/>
    </font>
    <font>
      <b/>
      <sz val="12"/>
      <name val="Trebuchet MS"/>
      <family val="2"/>
    </font>
    <font>
      <b/>
      <sz val="16"/>
      <name val="Trebuchet MS"/>
      <family val="2"/>
    </font>
    <font>
      <sz val="10"/>
      <name val="Trebuchet MS"/>
      <family val="2"/>
    </font>
    <font>
      <b/>
      <sz val="10"/>
      <name val="Trebuchet MS"/>
      <family val="2"/>
    </font>
    <font>
      <b/>
      <i/>
      <sz val="10"/>
      <name val="Trebuchet MS"/>
      <family val="2"/>
    </font>
    <font>
      <b/>
      <sz val="7"/>
      <color indexed="8"/>
      <name val="Calibri"/>
      <family val="2"/>
    </font>
    <font>
      <b/>
      <sz val="10"/>
      <color indexed="10"/>
      <name val="Arial"/>
      <family val="2"/>
    </font>
    <font>
      <b/>
      <sz val="8"/>
      <color indexed="10"/>
      <name val="Arial"/>
      <family val="2"/>
    </font>
    <font>
      <b/>
      <i/>
      <sz val="12"/>
      <name val="Trebuchet MS"/>
      <family val="2"/>
    </font>
    <font>
      <sz val="16"/>
      <name val="Arial"/>
      <family val="2"/>
    </font>
    <font>
      <b/>
      <sz val="9"/>
      <name val="Arial"/>
      <family val="2"/>
    </font>
    <font>
      <b/>
      <sz val="8"/>
      <name val="Arial"/>
      <family val="2"/>
    </font>
    <font>
      <b/>
      <sz val="18"/>
      <name val="Arial"/>
      <family val="2"/>
    </font>
    <font>
      <sz val="9"/>
      <name val="Arial"/>
      <family val="2"/>
    </font>
    <font>
      <sz val="22"/>
      <name val="Arial"/>
      <family val="2"/>
    </font>
    <font>
      <sz val="9"/>
      <name val="Trebuchet MS"/>
      <family val="2"/>
    </font>
    <font>
      <u val="single"/>
      <sz val="10"/>
      <name val="Arial"/>
      <family val="2"/>
    </font>
    <font>
      <sz val="48"/>
      <name val="Algerian"/>
      <family val="5"/>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9"/>
      <color indexed="8"/>
      <name val="Calibri"/>
      <family val="2"/>
    </font>
    <font>
      <b/>
      <sz val="16"/>
      <color indexed="8"/>
      <name val="Calibri"/>
      <family val="2"/>
    </font>
    <font>
      <b/>
      <i/>
      <sz val="10"/>
      <color indexed="8"/>
      <name val="Cambria"/>
      <family val="1"/>
    </font>
    <font>
      <sz val="10"/>
      <color indexed="8"/>
      <name val="Cambria"/>
      <family val="1"/>
    </font>
    <font>
      <b/>
      <i/>
      <sz val="10"/>
      <color indexed="8"/>
      <name val="Calibri"/>
      <family val="2"/>
    </font>
    <font>
      <sz val="10"/>
      <color indexed="10"/>
      <name val="Arial"/>
      <family val="2"/>
    </font>
    <font>
      <b/>
      <sz val="12"/>
      <color indexed="10"/>
      <name val="Arial"/>
      <family val="2"/>
    </font>
    <font>
      <b/>
      <sz val="14"/>
      <color indexed="8"/>
      <name val="Calibri"/>
      <family val="2"/>
    </font>
    <font>
      <b/>
      <sz val="11"/>
      <color indexed="8"/>
      <name val="Cambria"/>
      <family val="1"/>
    </font>
    <font>
      <sz val="10"/>
      <name val="Calibri"/>
      <family val="2"/>
    </font>
    <font>
      <b/>
      <sz val="12"/>
      <color indexed="8"/>
      <name val="Calibri"/>
      <family val="2"/>
    </font>
    <font>
      <b/>
      <i/>
      <sz val="12"/>
      <color indexed="8"/>
      <name val="Calibri"/>
      <family val="2"/>
    </font>
    <font>
      <b/>
      <sz val="8"/>
      <color indexed="8"/>
      <name val="Arial"/>
      <family val="2"/>
    </font>
    <font>
      <b/>
      <sz val="12"/>
      <color indexed="8"/>
      <name val="Cambria"/>
      <family val="1"/>
    </font>
    <font>
      <sz val="10"/>
      <color indexed="8"/>
      <name val="Arial"/>
      <family val="2"/>
    </font>
    <font>
      <b/>
      <sz val="18"/>
      <color indexed="8"/>
      <name val="Cambria"/>
      <family val="1"/>
    </font>
    <font>
      <b/>
      <sz val="10"/>
      <color indexed="8"/>
      <name val="Cambria"/>
      <family val="1"/>
    </font>
    <font>
      <b/>
      <sz val="54"/>
      <name val="Calibri"/>
      <family val="0"/>
    </font>
    <font>
      <b/>
      <sz val="44"/>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Calibri"/>
      <family val="2"/>
    </font>
    <font>
      <b/>
      <sz val="9"/>
      <color theme="1"/>
      <name val="Calibri"/>
      <family val="2"/>
    </font>
    <font>
      <b/>
      <sz val="16"/>
      <color theme="1"/>
      <name val="Calibri"/>
      <family val="2"/>
    </font>
    <font>
      <b/>
      <i/>
      <sz val="10"/>
      <color theme="1"/>
      <name val="Cambria"/>
      <family val="1"/>
    </font>
    <font>
      <sz val="10"/>
      <color theme="1"/>
      <name val="Cambria"/>
      <family val="1"/>
    </font>
    <font>
      <b/>
      <i/>
      <sz val="10"/>
      <color theme="1"/>
      <name val="Calibri"/>
      <family val="2"/>
    </font>
    <font>
      <b/>
      <sz val="10"/>
      <color theme="1"/>
      <name val="Calibri"/>
      <family val="2"/>
    </font>
    <font>
      <sz val="10"/>
      <color rgb="FFFF0000"/>
      <name val="Arial"/>
      <family val="2"/>
    </font>
    <font>
      <b/>
      <sz val="12"/>
      <color rgb="FFFF0000"/>
      <name val="Arial"/>
      <family val="2"/>
    </font>
    <font>
      <b/>
      <sz val="14"/>
      <color theme="1"/>
      <name val="Calibri"/>
      <family val="2"/>
    </font>
    <font>
      <b/>
      <sz val="10"/>
      <color rgb="FFFF0000"/>
      <name val="Arial"/>
      <family val="2"/>
    </font>
    <font>
      <b/>
      <sz val="11"/>
      <color theme="1"/>
      <name val="Cambria"/>
      <family val="1"/>
    </font>
    <font>
      <b/>
      <sz val="12"/>
      <color theme="1"/>
      <name val="Calibri"/>
      <family val="2"/>
    </font>
    <font>
      <b/>
      <sz val="8"/>
      <color rgb="FFFF0000"/>
      <name val="Arial"/>
      <family val="2"/>
    </font>
    <font>
      <b/>
      <i/>
      <sz val="12"/>
      <color theme="1"/>
      <name val="Calibri"/>
      <family val="2"/>
    </font>
    <font>
      <b/>
      <sz val="8"/>
      <color theme="1"/>
      <name val="Arial"/>
      <family val="2"/>
    </font>
    <font>
      <b/>
      <sz val="12"/>
      <color theme="1"/>
      <name val="Cambria"/>
      <family val="1"/>
    </font>
    <font>
      <sz val="10"/>
      <color theme="1"/>
      <name val="Arial"/>
      <family val="2"/>
    </font>
    <font>
      <b/>
      <sz val="10"/>
      <color theme="1"/>
      <name val="Cambria"/>
      <family val="1"/>
    </font>
    <font>
      <b/>
      <sz val="18"/>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
      <left style="thin"/>
      <right style="double"/>
      <top style="thin"/>
      <bottom style="thin"/>
    </border>
    <border>
      <left style="thin"/>
      <right/>
      <top style="thin"/>
      <bottom style="thin"/>
    </border>
    <border>
      <left/>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bottom style="thin"/>
    </border>
    <border>
      <left style="thin"/>
      <right/>
      <top/>
      <bottom style="thin"/>
    </border>
    <border>
      <left style="thin"/>
      <right style="thin"/>
      <top/>
      <bottom/>
    </border>
    <border>
      <left/>
      <right/>
      <top style="thin"/>
      <bottom style="thin"/>
    </border>
    <border>
      <left style="medium"/>
      <right style="thin"/>
      <top style="thin"/>
      <bottom/>
    </border>
    <border>
      <left style="thin"/>
      <right/>
      <top/>
      <bottom/>
    </border>
    <border>
      <left/>
      <right/>
      <top style="thin"/>
      <bottom/>
    </border>
    <border>
      <left/>
      <right style="thin"/>
      <top style="thin"/>
      <bottom/>
    </border>
    <border>
      <left/>
      <right style="thin"/>
      <top/>
      <bottom/>
    </border>
    <border>
      <left/>
      <right style="thin"/>
      <top/>
      <bottom style="thin"/>
    </border>
    <border>
      <left style="thin"/>
      <right/>
      <top style="thin"/>
      <bottom/>
    </border>
    <border>
      <left/>
      <right style="double"/>
      <top style="thin"/>
      <bottom/>
    </border>
    <border>
      <left/>
      <right style="double"/>
      <top/>
      <bottom style="thin"/>
    </border>
    <border>
      <left/>
      <right style="double"/>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0" borderId="0" applyNumberFormat="0" applyFill="0" applyBorder="0" applyAlignment="0" applyProtection="0"/>
    <xf numFmtId="0" fontId="89" fillId="29"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83" fillId="0" borderId="0">
      <alignment/>
      <protection/>
    </xf>
    <xf numFmtId="0" fontId="83" fillId="0" borderId="0">
      <alignment/>
      <protection/>
    </xf>
    <xf numFmtId="0" fontId="83"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96" fillId="27" borderId="8" applyNumberFormat="0" applyAlignment="0" applyProtection="0"/>
    <xf numFmtId="9" fontId="0" fillId="0" borderId="0" applyFont="0" applyFill="0" applyBorder="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1039">
    <xf numFmtId="0" fontId="0" fillId="0" borderId="0" xfId="0" applyAlignment="1">
      <alignment/>
    </xf>
    <xf numFmtId="0" fontId="2" fillId="0" borderId="0" xfId="0" applyFont="1" applyAlignment="1">
      <alignment horizontal="center"/>
    </xf>
    <xf numFmtId="0" fontId="2" fillId="0" borderId="10" xfId="0" applyFont="1" applyBorder="1" applyAlignment="1">
      <alignment horizontal="center" vertical="top" wrapText="1"/>
    </xf>
    <xf numFmtId="0" fontId="2" fillId="0" borderId="11" xfId="0" applyFont="1" applyBorder="1" applyAlignment="1">
      <alignment horizontal="center"/>
    </xf>
    <xf numFmtId="0" fontId="2" fillId="0" borderId="12" xfId="0" applyFont="1" applyBorder="1" applyAlignment="1">
      <alignment horizontal="center" vertical="top" wrapText="1"/>
    </xf>
    <xf numFmtId="0" fontId="2" fillId="0" borderId="11"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0" fillId="0" borderId="11" xfId="0" applyBorder="1" applyAlignment="1">
      <alignment horizontal="center"/>
    </xf>
    <xf numFmtId="0" fontId="0" fillId="0" borderId="11" xfId="0" applyBorder="1" applyAlignment="1">
      <alignment/>
    </xf>
    <xf numFmtId="0" fontId="0" fillId="0" borderId="13" xfId="0" applyBorder="1" applyAlignment="1">
      <alignment/>
    </xf>
    <xf numFmtId="0" fontId="0" fillId="0" borderId="0" xfId="0" applyFill="1" applyBorder="1" applyAlignment="1">
      <alignment horizontal="left"/>
    </xf>
    <xf numFmtId="0" fontId="2" fillId="0" borderId="0" xfId="0" applyFont="1" applyBorder="1" applyAlignment="1">
      <alignment horizontal="center"/>
    </xf>
    <xf numFmtId="0" fontId="0" fillId="0" borderId="0" xfId="0" applyBorder="1" applyAlignment="1">
      <alignment/>
    </xf>
    <xf numFmtId="0" fontId="6" fillId="0" borderId="0" xfId="0" applyFont="1" applyAlignment="1">
      <alignment/>
    </xf>
    <xf numFmtId="0" fontId="2" fillId="0" borderId="0" xfId="0" applyFont="1" applyAlignment="1">
      <alignment/>
    </xf>
    <xf numFmtId="0" fontId="0" fillId="0" borderId="0" xfId="0" applyFont="1" applyAlignment="1">
      <alignment/>
    </xf>
    <xf numFmtId="0" fontId="2" fillId="0" borderId="0" xfId="0" applyFont="1" applyBorder="1" applyAlignment="1">
      <alignment horizontal="right"/>
    </xf>
    <xf numFmtId="0" fontId="0" fillId="0" borderId="11" xfId="0" applyFont="1" applyBorder="1" applyAlignment="1">
      <alignment horizontal="center"/>
    </xf>
    <xf numFmtId="0" fontId="0" fillId="0" borderId="11" xfId="0" applyFont="1" applyBorder="1" applyAlignment="1">
      <alignment/>
    </xf>
    <xf numFmtId="0" fontId="0" fillId="0" borderId="0" xfId="0" applyFont="1" applyFill="1" applyBorder="1" applyAlignment="1">
      <alignment horizontal="left"/>
    </xf>
    <xf numFmtId="0" fontId="0" fillId="0" borderId="0" xfId="0" applyFont="1" applyBorder="1" applyAlignment="1">
      <alignment/>
    </xf>
    <xf numFmtId="0" fontId="8" fillId="0" borderId="0" xfId="0" applyFont="1" applyAlignment="1">
      <alignment horizontal="center"/>
    </xf>
    <xf numFmtId="0" fontId="8" fillId="0" borderId="0" xfId="0" applyFont="1" applyBorder="1" applyAlignment="1">
      <alignment horizontal="center"/>
    </xf>
    <xf numFmtId="0" fontId="0" fillId="0" borderId="0" xfId="0" applyFont="1" applyBorder="1" applyAlignment="1">
      <alignment horizontal="left"/>
    </xf>
    <xf numFmtId="0" fontId="0" fillId="0" borderId="14" xfId="0" applyFont="1" applyBorder="1" applyAlignment="1">
      <alignment/>
    </xf>
    <xf numFmtId="0" fontId="0" fillId="0" borderId="15" xfId="0" applyFont="1" applyBorder="1" applyAlignment="1">
      <alignment/>
    </xf>
    <xf numFmtId="0" fontId="2" fillId="0" borderId="11" xfId="0" applyFont="1" applyBorder="1" applyAlignment="1">
      <alignment/>
    </xf>
    <xf numFmtId="0" fontId="2" fillId="0" borderId="0" xfId="0" applyFont="1" applyBorder="1" applyAlignment="1">
      <alignment/>
    </xf>
    <xf numFmtId="0" fontId="2" fillId="0" borderId="0" xfId="0" applyFont="1" applyAlignment="1">
      <alignment horizontal="left"/>
    </xf>
    <xf numFmtId="0" fontId="2" fillId="0" borderId="0" xfId="0" applyFont="1" applyAlignment="1">
      <alignment horizontal="right"/>
    </xf>
    <xf numFmtId="0" fontId="2" fillId="0" borderId="0" xfId="0" applyFont="1" applyAlignment="1">
      <alignment/>
    </xf>
    <xf numFmtId="0" fontId="2" fillId="0" borderId="16" xfId="0" applyFont="1" applyBorder="1" applyAlignment="1">
      <alignment vertical="top" wrapText="1"/>
    </xf>
    <xf numFmtId="0" fontId="0" fillId="0" borderId="0" xfId="0" applyFont="1" applyAlignment="1">
      <alignment vertical="top" wrapText="1"/>
    </xf>
    <xf numFmtId="0" fontId="2" fillId="0" borderId="16" xfId="0" applyFont="1" applyBorder="1" applyAlignment="1">
      <alignment/>
    </xf>
    <xf numFmtId="0" fontId="0" fillId="0" borderId="16" xfId="0" applyFont="1" applyBorder="1" applyAlignment="1">
      <alignment/>
    </xf>
    <xf numFmtId="0" fontId="0" fillId="0" borderId="16" xfId="0" applyFont="1" applyBorder="1" applyAlignment="1">
      <alignment vertical="top" wrapText="1"/>
    </xf>
    <xf numFmtId="0" fontId="0" fillId="0" borderId="11" xfId="0" applyFont="1" applyBorder="1" applyAlignment="1">
      <alignment vertical="top" wrapText="1"/>
    </xf>
    <xf numFmtId="0" fontId="2" fillId="0" borderId="11" xfId="0" applyFont="1" applyBorder="1" applyAlignment="1">
      <alignment vertical="top" wrapText="1"/>
    </xf>
    <xf numFmtId="0" fontId="0" fillId="0" borderId="17" xfId="0" applyFont="1" applyBorder="1" applyAlignment="1">
      <alignment/>
    </xf>
    <xf numFmtId="0" fontId="2" fillId="0" borderId="18" xfId="0" applyFont="1" applyBorder="1" applyAlignment="1">
      <alignment/>
    </xf>
    <xf numFmtId="0" fontId="6" fillId="0" borderId="0" xfId="0" applyFont="1" applyAlignment="1">
      <alignment horizontal="center"/>
    </xf>
    <xf numFmtId="0" fontId="3" fillId="0" borderId="0" xfId="0" applyFont="1" applyAlignment="1">
      <alignment horizontal="right"/>
    </xf>
    <xf numFmtId="0" fontId="0" fillId="0" borderId="0" xfId="0" applyFont="1" applyBorder="1" applyAlignment="1">
      <alignment horizontal="left" wrapText="1"/>
    </xf>
    <xf numFmtId="0" fontId="3" fillId="0" borderId="0" xfId="0" applyFont="1" applyAlignment="1">
      <alignment/>
    </xf>
    <xf numFmtId="0" fontId="10" fillId="0" borderId="0" xfId="0" applyFont="1" applyAlignment="1">
      <alignment/>
    </xf>
    <xf numFmtId="0" fontId="11" fillId="0" borderId="0" xfId="0" applyFont="1" applyAlignment="1">
      <alignment/>
    </xf>
    <xf numFmtId="0" fontId="5" fillId="0" borderId="0" xfId="0" applyFont="1" applyAlignment="1">
      <alignment horizontal="center" wrapText="1"/>
    </xf>
    <xf numFmtId="0" fontId="5" fillId="0" borderId="0" xfId="0" applyFont="1" applyAlignment="1">
      <alignment horizontal="center"/>
    </xf>
    <xf numFmtId="0" fontId="13" fillId="0" borderId="0" xfId="0" applyFont="1" applyAlignment="1">
      <alignment horizontal="right"/>
    </xf>
    <xf numFmtId="0" fontId="12" fillId="0" borderId="0" xfId="0" applyFont="1" applyAlignment="1">
      <alignment/>
    </xf>
    <xf numFmtId="0" fontId="14" fillId="0" borderId="11" xfId="0" applyFont="1" applyBorder="1" applyAlignment="1">
      <alignment horizontal="center"/>
    </xf>
    <xf numFmtId="0" fontId="14" fillId="0" borderId="11" xfId="0" applyFont="1" applyBorder="1" applyAlignment="1">
      <alignment horizontal="center" vertical="top" wrapText="1"/>
    </xf>
    <xf numFmtId="0" fontId="12" fillId="0" borderId="11" xfId="0" applyFont="1" applyBorder="1" applyAlignment="1">
      <alignment/>
    </xf>
    <xf numFmtId="0" fontId="12" fillId="0" borderId="11" xfId="0" applyFont="1" applyBorder="1" applyAlignment="1">
      <alignment horizontal="center"/>
    </xf>
    <xf numFmtId="0" fontId="14" fillId="0" borderId="0" xfId="0" applyFont="1" applyAlignment="1">
      <alignment/>
    </xf>
    <xf numFmtId="0" fontId="12" fillId="0" borderId="0" xfId="0" applyFont="1" applyAlignment="1">
      <alignment horizontal="center" vertical="top" wrapText="1"/>
    </xf>
    <xf numFmtId="0" fontId="12" fillId="0" borderId="0" xfId="0" applyFont="1" applyAlignment="1">
      <alignment vertical="top" wrapText="1"/>
    </xf>
    <xf numFmtId="0" fontId="12" fillId="0" borderId="11" xfId="0" applyFont="1" applyBorder="1" applyAlignment="1">
      <alignment horizontal="center" vertical="top" wrapText="1"/>
    </xf>
    <xf numFmtId="0" fontId="12" fillId="0" borderId="11" xfId="0" applyFont="1" applyBorder="1" applyAlignment="1">
      <alignment vertical="top" wrapText="1"/>
    </xf>
    <xf numFmtId="0" fontId="14" fillId="0" borderId="11" xfId="0" applyFont="1" applyBorder="1" applyAlignment="1">
      <alignment vertical="top" wrapText="1"/>
    </xf>
    <xf numFmtId="0" fontId="14" fillId="0" borderId="11" xfId="0" applyFont="1" applyFill="1" applyBorder="1" applyAlignment="1">
      <alignment vertical="top" wrapText="1"/>
    </xf>
    <xf numFmtId="0" fontId="12" fillId="0" borderId="0" xfId="0" applyFont="1" applyBorder="1" applyAlignment="1">
      <alignment vertical="top" wrapText="1"/>
    </xf>
    <xf numFmtId="0" fontId="14" fillId="0" borderId="0" xfId="0" applyFont="1" applyFill="1" applyBorder="1" applyAlignment="1">
      <alignment vertical="top" wrapText="1"/>
    </xf>
    <xf numFmtId="0" fontId="12" fillId="0" borderId="0" xfId="0" applyFont="1" applyBorder="1" applyAlignment="1">
      <alignment horizontal="center" vertical="top" wrapText="1"/>
    </xf>
    <xf numFmtId="0" fontId="15" fillId="0" borderId="0" xfId="0" applyFont="1" applyAlignment="1">
      <alignment horizontal="center" vertical="top" wrapText="1"/>
    </xf>
    <xf numFmtId="0" fontId="9" fillId="0" borderId="11" xfId="0" applyFont="1" applyBorder="1" applyAlignment="1">
      <alignment horizontal="center" vertical="top" wrapText="1"/>
    </xf>
    <xf numFmtId="0" fontId="9" fillId="0" borderId="0" xfId="0" applyFont="1" applyAlignment="1">
      <alignment/>
    </xf>
    <xf numFmtId="0" fontId="16" fillId="0" borderId="11" xfId="0" applyFont="1" applyBorder="1" applyAlignment="1">
      <alignment horizontal="center" vertical="top" wrapText="1"/>
    </xf>
    <xf numFmtId="0" fontId="16" fillId="0" borderId="11" xfId="0" applyFont="1" applyBorder="1" applyAlignment="1">
      <alignment horizontal="center" vertical="top"/>
    </xf>
    <xf numFmtId="0" fontId="2" fillId="0" borderId="11" xfId="0" applyFont="1" applyBorder="1" applyAlignment="1">
      <alignment horizontal="center" vertical="top"/>
    </xf>
    <xf numFmtId="0" fontId="16" fillId="0" borderId="0" xfId="0" applyFont="1" applyAlignment="1">
      <alignment/>
    </xf>
    <xf numFmtId="0" fontId="0" fillId="0" borderId="14" xfId="0" applyBorder="1" applyAlignment="1">
      <alignment/>
    </xf>
    <xf numFmtId="0" fontId="16" fillId="0" borderId="11" xfId="0" applyFont="1" applyBorder="1" applyAlignment="1" quotePrefix="1">
      <alignment horizontal="center" vertical="top" wrapText="1"/>
    </xf>
    <xf numFmtId="0" fontId="14" fillId="0" borderId="11" xfId="0" applyFont="1" applyBorder="1" applyAlignment="1">
      <alignment horizontal="center" wrapText="1"/>
    </xf>
    <xf numFmtId="0" fontId="0" fillId="0" borderId="0" xfId="0" applyFont="1" applyBorder="1" applyAlignment="1" quotePrefix="1">
      <alignment horizontal="center"/>
    </xf>
    <xf numFmtId="0" fontId="18" fillId="0" borderId="0" xfId="55" applyFont="1">
      <alignment/>
      <protection/>
    </xf>
    <xf numFmtId="0" fontId="19" fillId="0" borderId="11" xfId="55" applyFont="1" applyBorder="1" applyAlignment="1">
      <alignment horizontal="center" vertical="top" wrapText="1"/>
      <protection/>
    </xf>
    <xf numFmtId="0" fontId="83" fillId="0" borderId="0" xfId="55">
      <alignment/>
      <protection/>
    </xf>
    <xf numFmtId="0" fontId="83" fillId="0" borderId="0" xfId="55" applyAlignment="1">
      <alignment horizontal="left"/>
      <protection/>
    </xf>
    <xf numFmtId="0" fontId="20" fillId="0" borderId="0" xfId="55" applyFont="1" applyAlignment="1">
      <alignment horizontal="left"/>
      <protection/>
    </xf>
    <xf numFmtId="0" fontId="83" fillId="0" borderId="19" xfId="55" applyBorder="1" applyAlignment="1">
      <alignment horizontal="center"/>
      <protection/>
    </xf>
    <xf numFmtId="0" fontId="17" fillId="0" borderId="0" xfId="55" applyFont="1" applyAlignment="1">
      <alignment horizontal="center"/>
      <protection/>
    </xf>
    <xf numFmtId="0" fontId="83" fillId="0" borderId="11" xfId="55" applyBorder="1">
      <alignment/>
      <protection/>
    </xf>
    <xf numFmtId="0" fontId="83" fillId="0" borderId="0" xfId="55" applyBorder="1">
      <alignment/>
      <protection/>
    </xf>
    <xf numFmtId="0" fontId="2" fillId="0" borderId="0" xfId="0" applyFont="1" applyAlignment="1">
      <alignment horizontal="left" vertical="top" wrapText="1"/>
    </xf>
    <xf numFmtId="0" fontId="2" fillId="0" borderId="0" xfId="0" applyFont="1" applyAlignment="1">
      <alignment vertical="top" wrapText="1"/>
    </xf>
    <xf numFmtId="0" fontId="21" fillId="0" borderId="12" xfId="55" applyFont="1" applyBorder="1" applyAlignment="1">
      <alignment horizontal="center" vertical="top" wrapText="1"/>
      <protection/>
    </xf>
    <xf numFmtId="0" fontId="21" fillId="0" borderId="11" xfId="55" applyFont="1" applyBorder="1" applyAlignment="1">
      <alignment horizontal="center" vertical="top" wrapText="1"/>
      <protection/>
    </xf>
    <xf numFmtId="0" fontId="0" fillId="0" borderId="0" xfId="58">
      <alignment/>
      <protection/>
    </xf>
    <xf numFmtId="0" fontId="11" fillId="0" borderId="0" xfId="58" applyFont="1" applyAlignment="1">
      <alignment horizontal="center"/>
      <protection/>
    </xf>
    <xf numFmtId="0" fontId="5" fillId="0" borderId="0" xfId="58" applyFont="1" applyAlignment="1">
      <alignment horizontal="center"/>
      <protection/>
    </xf>
    <xf numFmtId="0" fontId="4" fillId="0" borderId="0" xfId="58" applyFont="1">
      <alignment/>
      <protection/>
    </xf>
    <xf numFmtId="0" fontId="2" fillId="0" borderId="11" xfId="58" applyFont="1" applyBorder="1" applyAlignment="1">
      <alignment horizontal="center"/>
      <protection/>
    </xf>
    <xf numFmtId="0" fontId="2" fillId="0" borderId="11" xfId="58" applyFont="1" applyBorder="1" applyAlignment="1">
      <alignment horizontal="center" vertical="top" wrapText="1"/>
      <protection/>
    </xf>
    <xf numFmtId="0" fontId="2" fillId="0" borderId="13" xfId="58" applyFont="1" applyBorder="1" applyAlignment="1">
      <alignment horizontal="center" vertical="top" wrapText="1"/>
      <protection/>
    </xf>
    <xf numFmtId="0" fontId="2" fillId="0" borderId="14" xfId="58" applyFont="1" applyBorder="1" applyAlignment="1">
      <alignment horizontal="center" vertical="top" wrapText="1"/>
      <protection/>
    </xf>
    <xf numFmtId="0" fontId="0" fillId="0" borderId="11" xfId="58" applyBorder="1">
      <alignment/>
      <protection/>
    </xf>
    <xf numFmtId="0" fontId="0" fillId="0" borderId="13" xfId="58" applyBorder="1">
      <alignment/>
      <protection/>
    </xf>
    <xf numFmtId="0" fontId="0" fillId="0" borderId="0" xfId="58" applyFill="1" applyBorder="1" applyAlignment="1">
      <alignment horizontal="left"/>
      <protection/>
    </xf>
    <xf numFmtId="0" fontId="6" fillId="0" borderId="0" xfId="58" applyFont="1">
      <alignment/>
      <protection/>
    </xf>
    <xf numFmtId="0" fontId="2" fillId="0" borderId="0" xfId="58" applyFont="1">
      <alignment/>
      <protection/>
    </xf>
    <xf numFmtId="0" fontId="3" fillId="0" borderId="0" xfId="58" applyFont="1" applyAlignment="1">
      <alignment/>
      <protection/>
    </xf>
    <xf numFmtId="0" fontId="16" fillId="0" borderId="19" xfId="0" applyFont="1" applyBorder="1" applyAlignment="1">
      <alignment/>
    </xf>
    <xf numFmtId="0" fontId="2" fillId="0" borderId="15" xfId="0" applyFont="1" applyBorder="1" applyAlignment="1">
      <alignment horizontal="center" vertical="top" wrapText="1"/>
    </xf>
    <xf numFmtId="0" fontId="0" fillId="0" borderId="0" xfId="0" applyAlignment="1">
      <alignment horizontal="left"/>
    </xf>
    <xf numFmtId="0" fontId="0" fillId="0" borderId="20" xfId="0" applyFont="1" applyBorder="1" applyAlignment="1">
      <alignment/>
    </xf>
    <xf numFmtId="0" fontId="0" fillId="0" borderId="11" xfId="0" applyFont="1" applyBorder="1" applyAlignment="1">
      <alignment horizontal="center" vertical="center" wrapText="1"/>
    </xf>
    <xf numFmtId="0" fontId="6" fillId="0" borderId="0" xfId="0" applyFont="1" applyAlignment="1">
      <alignment/>
    </xf>
    <xf numFmtId="0" fontId="18" fillId="0" borderId="11" xfId="55" applyFont="1" applyBorder="1">
      <alignment/>
      <protection/>
    </xf>
    <xf numFmtId="0" fontId="18" fillId="0" borderId="11" xfId="55" applyFont="1" applyBorder="1" applyAlignment="1">
      <alignment wrapText="1"/>
      <protection/>
    </xf>
    <xf numFmtId="0" fontId="18" fillId="0" borderId="0" xfId="55" applyFont="1" applyBorder="1">
      <alignment/>
      <protection/>
    </xf>
    <xf numFmtId="0" fontId="2" fillId="0" borderId="21" xfId="0" applyFont="1" applyFill="1" applyBorder="1" applyAlignment="1">
      <alignment horizontal="center" vertical="top" wrapText="1"/>
    </xf>
    <xf numFmtId="0" fontId="16" fillId="0" borderId="0" xfId="0" applyFont="1" applyBorder="1" applyAlignment="1">
      <alignment/>
    </xf>
    <xf numFmtId="0" fontId="9" fillId="0" borderId="0" xfId="0" applyFont="1" applyBorder="1" applyAlignment="1">
      <alignment/>
    </xf>
    <xf numFmtId="0" fontId="23" fillId="0" borderId="0" xfId="55" applyFont="1">
      <alignment/>
      <protection/>
    </xf>
    <xf numFmtId="0" fontId="12" fillId="0" borderId="0" xfId="0" applyFont="1" applyBorder="1" applyAlignment="1">
      <alignment/>
    </xf>
    <xf numFmtId="0" fontId="2" fillId="0" borderId="0" xfId="0" applyFont="1" applyBorder="1" applyAlignment="1">
      <alignment horizontal="center" vertical="top"/>
    </xf>
    <xf numFmtId="0" fontId="2" fillId="0" borderId="0" xfId="0" applyFont="1" applyBorder="1" applyAlignment="1">
      <alignment horizontal="center" vertical="top" wrapText="1"/>
    </xf>
    <xf numFmtId="0" fontId="6" fillId="0" borderId="0" xfId="0" applyFont="1" applyBorder="1" applyAlignment="1">
      <alignment/>
    </xf>
    <xf numFmtId="0" fontId="6" fillId="0" borderId="11" xfId="0" applyFont="1" applyBorder="1" applyAlignment="1">
      <alignment/>
    </xf>
    <xf numFmtId="0" fontId="2" fillId="0" borderId="0" xfId="0" applyFont="1" applyAlignment="1">
      <alignment horizontal="right" vertical="top" wrapText="1"/>
    </xf>
    <xf numFmtId="0" fontId="2" fillId="0" borderId="0" xfId="0" applyFont="1" applyAlignment="1">
      <alignment horizontal="center" vertical="top" wrapText="1"/>
    </xf>
    <xf numFmtId="0" fontId="10" fillId="0" borderId="0" xfId="0" applyFont="1" applyAlignment="1">
      <alignment horizontal="center"/>
    </xf>
    <xf numFmtId="0" fontId="16" fillId="0" borderId="19" xfId="0" applyFont="1" applyBorder="1" applyAlignment="1">
      <alignment horizontal="center"/>
    </xf>
    <xf numFmtId="0" fontId="6" fillId="0" borderId="0" xfId="58" applyFont="1" applyAlignment="1">
      <alignment horizontal="center"/>
      <protection/>
    </xf>
    <xf numFmtId="0" fontId="17" fillId="0" borderId="11" xfId="55" applyFont="1" applyBorder="1" applyAlignment="1">
      <alignment horizontal="center"/>
      <protection/>
    </xf>
    <xf numFmtId="0" fontId="10" fillId="0" borderId="0" xfId="58" applyFont="1" applyAlignment="1">
      <alignment/>
      <protection/>
    </xf>
    <xf numFmtId="0" fontId="16" fillId="0" borderId="0" xfId="0" applyFont="1" applyBorder="1" applyAlignment="1">
      <alignment horizontal="center"/>
    </xf>
    <xf numFmtId="0" fontId="6" fillId="0" borderId="19" xfId="0" applyFont="1" applyBorder="1" applyAlignment="1">
      <alignment/>
    </xf>
    <xf numFmtId="0" fontId="0" fillId="0" borderId="0" xfId="58" applyAlignment="1">
      <alignment horizontal="left"/>
      <protection/>
    </xf>
    <xf numFmtId="0" fontId="6" fillId="0" borderId="0" xfId="58" applyFont="1" applyAlignment="1">
      <alignment vertical="top" wrapText="1"/>
      <protection/>
    </xf>
    <xf numFmtId="0" fontId="2" fillId="0" borderId="22" xfId="0" applyFont="1" applyBorder="1" applyAlignment="1">
      <alignment horizontal="center" vertical="top" wrapText="1"/>
    </xf>
    <xf numFmtId="0" fontId="0" fillId="0" borderId="0" xfId="55" applyFont="1">
      <alignment/>
      <protection/>
    </xf>
    <xf numFmtId="0" fontId="5" fillId="0" borderId="0" xfId="55" applyFont="1" applyAlignment="1">
      <alignment horizontal="center"/>
      <protection/>
    </xf>
    <xf numFmtId="0" fontId="0" fillId="0" borderId="11" xfId="55" applyFont="1" applyBorder="1">
      <alignment/>
      <protection/>
    </xf>
    <xf numFmtId="0" fontId="8" fillId="0" borderId="0" xfId="55" applyFont="1">
      <alignment/>
      <protection/>
    </xf>
    <xf numFmtId="0" fontId="2" fillId="0" borderId="11" xfId="55" applyFont="1" applyBorder="1">
      <alignment/>
      <protection/>
    </xf>
    <xf numFmtId="0" fontId="16" fillId="0" borderId="11" xfId="55" applyFont="1" applyBorder="1" applyAlignment="1">
      <alignment horizontal="center"/>
      <protection/>
    </xf>
    <xf numFmtId="0" fontId="16" fillId="0" borderId="11" xfId="0" applyFont="1" applyBorder="1" applyAlignment="1">
      <alignment horizontal="center"/>
    </xf>
    <xf numFmtId="0" fontId="24" fillId="0" borderId="11" xfId="0" applyFont="1" applyBorder="1" applyAlignment="1">
      <alignment horizontal="center" vertical="top" wrapText="1"/>
    </xf>
    <xf numFmtId="0" fontId="25" fillId="0" borderId="0" xfId="0" applyFont="1" applyAlignment="1">
      <alignment vertical="top" wrapText="1"/>
    </xf>
    <xf numFmtId="0" fontId="0" fillId="0" borderId="11" xfId="0" applyFont="1" applyBorder="1" applyAlignment="1">
      <alignment wrapText="1"/>
    </xf>
    <xf numFmtId="0" fontId="26" fillId="0" borderId="12" xfId="55" applyFont="1" applyBorder="1" applyAlignment="1">
      <alignment horizontal="center" vertical="top" wrapText="1"/>
      <protection/>
    </xf>
    <xf numFmtId="0" fontId="27" fillId="0" borderId="11" xfId="55" applyFont="1" applyBorder="1" applyAlignment="1">
      <alignment horizontal="center" vertical="top" wrapText="1"/>
      <protection/>
    </xf>
    <xf numFmtId="0" fontId="23" fillId="0" borderId="0" xfId="55" applyFont="1" applyAlignment="1">
      <alignment horizontal="center"/>
      <protection/>
    </xf>
    <xf numFmtId="0" fontId="27" fillId="0" borderId="21" xfId="55" applyFont="1" applyBorder="1" applyAlignment="1">
      <alignment horizontal="center" wrapText="1"/>
      <protection/>
    </xf>
    <xf numFmtId="0" fontId="27" fillId="0" borderId="10" xfId="55" applyFont="1" applyBorder="1" applyAlignment="1">
      <alignment horizontal="center"/>
      <protection/>
    </xf>
    <xf numFmtId="0" fontId="0" fillId="0" borderId="14" xfId="58" applyBorder="1">
      <alignment/>
      <protection/>
    </xf>
    <xf numFmtId="0" fontId="0" fillId="0" borderId="11" xfId="0" applyFont="1" applyBorder="1" applyAlignment="1">
      <alignment horizontal="center" vertical="center"/>
    </xf>
    <xf numFmtId="0" fontId="2" fillId="0" borderId="0" xfId="0" applyFont="1" applyBorder="1" applyAlignment="1">
      <alignment/>
    </xf>
    <xf numFmtId="0" fontId="2" fillId="0" borderId="23" xfId="0" applyFont="1" applyBorder="1" applyAlignment="1">
      <alignment vertical="top" wrapText="1"/>
    </xf>
    <xf numFmtId="0" fontId="0" fillId="0" borderId="0" xfId="0" applyAlignment="1">
      <alignment horizontal="center"/>
    </xf>
    <xf numFmtId="0" fontId="6" fillId="0" borderId="0" xfId="0" applyFont="1" applyBorder="1" applyAlignment="1">
      <alignment/>
    </xf>
    <xf numFmtId="0" fontId="14" fillId="0" borderId="0" xfId="0" applyFont="1" applyAlignment="1">
      <alignment horizontal="center"/>
    </xf>
    <xf numFmtId="0" fontId="29" fillId="0" borderId="0" xfId="55" applyFont="1" applyAlignment="1">
      <alignment horizontal="center"/>
      <protection/>
    </xf>
    <xf numFmtId="0" fontId="0" fillId="0" borderId="11" xfId="58" applyFont="1" applyBorder="1" applyAlignment="1">
      <alignment horizontal="center" vertical="top" wrapText="1"/>
      <protection/>
    </xf>
    <xf numFmtId="0" fontId="0" fillId="0" borderId="0" xfId="58" applyFont="1">
      <alignment/>
      <protection/>
    </xf>
    <xf numFmtId="0" fontId="2" fillId="0" borderId="11" xfId="55" applyFont="1" applyBorder="1" applyAlignment="1">
      <alignment horizontal="center"/>
      <protection/>
    </xf>
    <xf numFmtId="0" fontId="2" fillId="0" borderId="11" xfId="0" applyFont="1" applyBorder="1" applyAlignment="1">
      <alignment horizontal="center" vertical="center"/>
    </xf>
    <xf numFmtId="0" fontId="16" fillId="0" borderId="11" xfId="58" applyFont="1" applyBorder="1" applyAlignment="1">
      <alignment horizontal="center" wrapText="1"/>
      <protection/>
    </xf>
    <xf numFmtId="0" fontId="16" fillId="0" borderId="0" xfId="0" applyFont="1" applyAlignment="1">
      <alignment horizontal="center" vertical="top" wrapText="1"/>
    </xf>
    <xf numFmtId="0" fontId="2" fillId="0" borderId="11" xfId="58" applyFont="1" applyBorder="1" applyAlignment="1">
      <alignment horizontal="left" vertical="center" wrapText="1"/>
      <protection/>
    </xf>
    <xf numFmtId="0" fontId="2" fillId="0" borderId="11" xfId="58" applyFont="1" applyBorder="1" applyAlignment="1">
      <alignment horizontal="left" vertical="center"/>
      <protection/>
    </xf>
    <xf numFmtId="0" fontId="7" fillId="0" borderId="11" xfId="58" applyFont="1" applyBorder="1" applyAlignment="1">
      <alignment horizontal="left" vertical="center" wrapText="1"/>
      <protection/>
    </xf>
    <xf numFmtId="0" fontId="0" fillId="0" borderId="0" xfId="59">
      <alignment/>
      <protection/>
    </xf>
    <xf numFmtId="0" fontId="6" fillId="0" borderId="0" xfId="59" applyFont="1" applyAlignment="1">
      <alignment/>
      <protection/>
    </xf>
    <xf numFmtId="0" fontId="11" fillId="0" borderId="0" xfId="59" applyFont="1" applyAlignment="1">
      <alignment/>
      <protection/>
    </xf>
    <xf numFmtId="0" fontId="4" fillId="0" borderId="0" xfId="59" applyFont="1">
      <alignment/>
      <protection/>
    </xf>
    <xf numFmtId="0" fontId="16" fillId="0" borderId="11" xfId="59" applyFont="1" applyBorder="1" applyAlignment="1">
      <alignment horizontal="center" vertical="top" wrapText="1"/>
      <protection/>
    </xf>
    <xf numFmtId="0" fontId="2" fillId="0" borderId="0" xfId="59" applyFont="1">
      <alignment/>
      <protection/>
    </xf>
    <xf numFmtId="0" fontId="16" fillId="0" borderId="11" xfId="59" applyFont="1" applyBorder="1" applyAlignment="1">
      <alignment horizontal="center"/>
      <protection/>
    </xf>
    <xf numFmtId="0" fontId="2" fillId="0" borderId="11" xfId="59" applyFont="1" applyBorder="1">
      <alignment/>
      <protection/>
    </xf>
    <xf numFmtId="0" fontId="2" fillId="0" borderId="11" xfId="59" applyFont="1" applyBorder="1" applyAlignment="1">
      <alignment horizontal="center"/>
      <protection/>
    </xf>
    <xf numFmtId="0" fontId="2" fillId="0" borderId="11" xfId="59" applyFont="1" applyBorder="1" applyAlignment="1">
      <alignment horizontal="left"/>
      <protection/>
    </xf>
    <xf numFmtId="0" fontId="2" fillId="0" borderId="11" xfId="59" applyFont="1" applyBorder="1" applyAlignment="1">
      <alignment horizontal="left" wrapText="1"/>
      <protection/>
    </xf>
    <xf numFmtId="0" fontId="0" fillId="0" borderId="0" xfId="59" applyAlignment="1">
      <alignment horizontal="left"/>
      <protection/>
    </xf>
    <xf numFmtId="0" fontId="6" fillId="0" borderId="0" xfId="59" applyFont="1">
      <alignment/>
      <protection/>
    </xf>
    <xf numFmtId="0" fontId="0" fillId="0" borderId="0" xfId="60">
      <alignment/>
      <protection/>
    </xf>
    <xf numFmtId="0" fontId="3" fillId="0" borderId="0" xfId="60" applyFont="1" applyAlignment="1">
      <alignment horizontal="right"/>
      <protection/>
    </xf>
    <xf numFmtId="0" fontId="4" fillId="0" borderId="0" xfId="60" applyFont="1" applyAlignment="1">
      <alignment horizontal="right"/>
      <protection/>
    </xf>
    <xf numFmtId="0" fontId="14" fillId="0" borderId="11" xfId="60" applyFont="1" applyBorder="1" applyAlignment="1">
      <alignment horizontal="center" vertical="top" wrapText="1"/>
      <protection/>
    </xf>
    <xf numFmtId="0" fontId="14" fillId="0" borderId="11" xfId="60" applyFont="1" applyBorder="1" applyAlignment="1">
      <alignment horizontal="center" vertical="center" wrapText="1"/>
      <protection/>
    </xf>
    <xf numFmtId="0" fontId="2" fillId="0" borderId="11" xfId="60" applyFont="1" applyBorder="1" applyAlignment="1">
      <alignment horizontal="center" vertical="center"/>
      <protection/>
    </xf>
    <xf numFmtId="0" fontId="100" fillId="0" borderId="0" xfId="0" applyFont="1" applyAlignment="1">
      <alignment horizontal="center"/>
    </xf>
    <xf numFmtId="0" fontId="32" fillId="0" borderId="0" xfId="0" applyFont="1" applyAlignment="1">
      <alignment horizontal="center"/>
    </xf>
    <xf numFmtId="0" fontId="33" fillId="0" borderId="0" xfId="0" applyFont="1" applyAlignment="1">
      <alignment/>
    </xf>
    <xf numFmtId="0" fontId="34" fillId="0" borderId="0" xfId="0" applyFont="1" applyBorder="1" applyAlignment="1">
      <alignment/>
    </xf>
    <xf numFmtId="0" fontId="35" fillId="0" borderId="11" xfId="0" applyFont="1" applyBorder="1" applyAlignment="1" quotePrefix="1">
      <alignment horizontal="center" vertical="top" wrapText="1"/>
    </xf>
    <xf numFmtId="0" fontId="0" fillId="33" borderId="11" xfId="0" applyFill="1" applyBorder="1" applyAlignment="1">
      <alignment/>
    </xf>
    <xf numFmtId="0" fontId="101" fillId="0" borderId="0" xfId="0" applyFont="1" applyAlignment="1">
      <alignment/>
    </xf>
    <xf numFmtId="0" fontId="2" fillId="0" borderId="0" xfId="55" applyFont="1">
      <alignment/>
      <protection/>
    </xf>
    <xf numFmtId="0" fontId="2" fillId="0" borderId="0" xfId="55" applyFont="1" applyAlignment="1">
      <alignment horizontal="center" vertical="top" wrapText="1"/>
      <protection/>
    </xf>
    <xf numFmtId="0" fontId="2" fillId="0" borderId="0" xfId="55" applyFont="1" applyAlignment="1">
      <alignment horizontal="center"/>
      <protection/>
    </xf>
    <xf numFmtId="0" fontId="6" fillId="0" borderId="0" xfId="55" applyFont="1">
      <alignment/>
      <protection/>
    </xf>
    <xf numFmtId="0" fontId="2" fillId="0" borderId="0" xfId="55" applyFont="1" applyAlignment="1">
      <alignment/>
      <protection/>
    </xf>
    <xf numFmtId="0" fontId="2" fillId="0" borderId="0" xfId="55" applyFont="1" applyBorder="1" applyAlignment="1">
      <alignment/>
      <protection/>
    </xf>
    <xf numFmtId="0" fontId="2" fillId="0" borderId="0" xfId="55" applyFont="1" applyBorder="1">
      <alignment/>
      <protection/>
    </xf>
    <xf numFmtId="0" fontId="2" fillId="0" borderId="0" xfId="55" applyFont="1" applyBorder="1" applyAlignment="1">
      <alignment horizontal="center" vertical="top" wrapText="1"/>
      <protection/>
    </xf>
    <xf numFmtId="0" fontId="14" fillId="0" borderId="0" xfId="55" applyFont="1" applyBorder="1" applyAlignment="1">
      <alignment horizontal="left"/>
      <protection/>
    </xf>
    <xf numFmtId="0" fontId="35" fillId="0" borderId="11" xfId="0" applyFont="1" applyBorder="1" applyAlignment="1">
      <alignment horizontal="center" vertical="top" wrapText="1"/>
    </xf>
    <xf numFmtId="0" fontId="2" fillId="0" borderId="11" xfId="55" applyFont="1" applyBorder="1" applyAlignment="1">
      <alignment/>
      <protection/>
    </xf>
    <xf numFmtId="0" fontId="12" fillId="0" borderId="0" xfId="55" applyFont="1" applyBorder="1" applyAlignment="1">
      <alignment/>
      <protection/>
    </xf>
    <xf numFmtId="0" fontId="2" fillId="0" borderId="11" xfId="55" applyFont="1" applyBorder="1" applyAlignment="1">
      <alignment vertical="top" wrapText="1"/>
      <protection/>
    </xf>
    <xf numFmtId="0" fontId="2" fillId="0" borderId="0" xfId="55" applyFont="1" applyAlignment="1">
      <alignment vertical="top" wrapText="1"/>
      <protection/>
    </xf>
    <xf numFmtId="0" fontId="16" fillId="0" borderId="0" xfId="55" applyFont="1">
      <alignment/>
      <protection/>
    </xf>
    <xf numFmtId="0" fontId="16" fillId="33" borderId="12" xfId="55" applyFont="1" applyFill="1" applyBorder="1" applyAlignment="1" quotePrefix="1">
      <alignment horizontal="center" vertical="center" wrapText="1"/>
      <protection/>
    </xf>
    <xf numFmtId="0" fontId="2" fillId="0" borderId="0" xfId="55" applyFont="1" applyBorder="1" applyAlignment="1">
      <alignment horizontal="left" vertical="center"/>
      <protection/>
    </xf>
    <xf numFmtId="0" fontId="2" fillId="0" borderId="11" xfId="55" applyFont="1" applyBorder="1" applyAlignment="1">
      <alignment horizontal="center" vertical="center"/>
      <protection/>
    </xf>
    <xf numFmtId="0" fontId="2" fillId="0" borderId="11" xfId="55" applyFont="1" applyBorder="1" applyAlignment="1">
      <alignment horizontal="left" vertical="center"/>
      <protection/>
    </xf>
    <xf numFmtId="0" fontId="2" fillId="0" borderId="0" xfId="55" applyFont="1" applyAlignment="1">
      <alignment horizontal="left" vertical="center"/>
      <protection/>
    </xf>
    <xf numFmtId="0" fontId="31" fillId="0" borderId="0" xfId="0" applyFont="1" applyAlignment="1">
      <alignment/>
    </xf>
    <xf numFmtId="0" fontId="32" fillId="0" borderId="0" xfId="0" applyFont="1" applyAlignment="1">
      <alignment/>
    </xf>
    <xf numFmtId="0" fontId="34" fillId="0" borderId="11" xfId="0" applyFont="1" applyBorder="1" applyAlignment="1">
      <alignment horizontal="center" vertical="top" wrapText="1"/>
    </xf>
    <xf numFmtId="0" fontId="102" fillId="0" borderId="0" xfId="0" applyFont="1" applyBorder="1" applyAlignment="1">
      <alignment vertical="top"/>
    </xf>
    <xf numFmtId="0" fontId="100" fillId="0" borderId="11" xfId="0" applyFont="1" applyBorder="1" applyAlignment="1">
      <alignment horizontal="center"/>
    </xf>
    <xf numFmtId="0" fontId="103" fillId="0" borderId="11" xfId="0" applyFont="1" applyBorder="1" applyAlignment="1">
      <alignment horizontal="center" vertical="center" wrapText="1"/>
    </xf>
    <xf numFmtId="0" fontId="104" fillId="0" borderId="11" xfId="0" applyFont="1" applyBorder="1" applyAlignment="1">
      <alignment vertical="center" wrapText="1"/>
    </xf>
    <xf numFmtId="0" fontId="0" fillId="0" borderId="0" xfId="0" applyFill="1" applyBorder="1" applyAlignment="1">
      <alignment horizontal="center"/>
    </xf>
    <xf numFmtId="0" fontId="105" fillId="0" borderId="0" xfId="0" applyFont="1" applyAlignment="1">
      <alignment horizontal="center"/>
    </xf>
    <xf numFmtId="0" fontId="98" fillId="0" borderId="0" xfId="0" applyFont="1" applyAlignment="1">
      <alignment/>
    </xf>
    <xf numFmtId="0" fontId="106" fillId="0" borderId="11" xfId="0" applyFont="1" applyBorder="1" applyAlignment="1">
      <alignment vertical="center" wrapText="1"/>
    </xf>
    <xf numFmtId="0" fontId="106" fillId="0" borderId="11" xfId="0" applyFont="1" applyBorder="1" applyAlignment="1">
      <alignment horizontal="left" vertical="center" wrapText="1" indent="2"/>
    </xf>
    <xf numFmtId="0" fontId="106" fillId="0" borderId="0" xfId="0" applyFont="1" applyBorder="1" applyAlignment="1">
      <alignment horizontal="left" vertical="center" wrapText="1" indent="2"/>
    </xf>
    <xf numFmtId="0" fontId="106" fillId="0" borderId="0" xfId="0" applyFont="1" applyBorder="1" applyAlignment="1">
      <alignment vertical="center" wrapText="1"/>
    </xf>
    <xf numFmtId="0" fontId="98" fillId="0" borderId="11" xfId="0" applyFont="1" applyBorder="1" applyAlignment="1">
      <alignment/>
    </xf>
    <xf numFmtId="0" fontId="106" fillId="0" borderId="11" xfId="0" applyFont="1" applyBorder="1" applyAlignment="1">
      <alignment horizontal="center" vertical="center" wrapText="1"/>
    </xf>
    <xf numFmtId="0" fontId="2" fillId="0" borderId="11" xfId="0" applyFont="1" applyFill="1" applyBorder="1" applyAlignment="1">
      <alignment horizontal="center"/>
    </xf>
    <xf numFmtId="0" fontId="107" fillId="0" borderId="11" xfId="0" applyFont="1" applyBorder="1" applyAlignment="1">
      <alignment horizontal="center"/>
    </xf>
    <xf numFmtId="0" fontId="2" fillId="0" borderId="10" xfId="0" applyFont="1" applyBorder="1" applyAlignment="1">
      <alignment vertical="top" wrapText="1"/>
    </xf>
    <xf numFmtId="0" fontId="0" fillId="34" borderId="0" xfId="0" applyFont="1" applyFill="1" applyAlignment="1">
      <alignment/>
    </xf>
    <xf numFmtId="0" fontId="11" fillId="34" borderId="0" xfId="0" applyFont="1" applyFill="1" applyAlignment="1">
      <alignment/>
    </xf>
    <xf numFmtId="0" fontId="2" fillId="34" borderId="0" xfId="0" applyFont="1" applyFill="1" applyAlignment="1">
      <alignment/>
    </xf>
    <xf numFmtId="0" fontId="108" fillId="0" borderId="0" xfId="0" applyFont="1" applyAlignment="1">
      <alignment/>
    </xf>
    <xf numFmtId="0" fontId="2" fillId="0" borderId="0" xfId="0" applyFont="1" applyBorder="1" applyAlignment="1">
      <alignment horizontal="left"/>
    </xf>
    <xf numFmtId="0" fontId="14" fillId="0" borderId="0" xfId="0" applyFont="1" applyBorder="1" applyAlignment="1">
      <alignment horizontal="left"/>
    </xf>
    <xf numFmtId="0" fontId="12" fillId="0" borderId="0" xfId="0" applyFont="1" applyBorder="1" applyAlignment="1">
      <alignment horizontal="center"/>
    </xf>
    <xf numFmtId="49" fontId="2" fillId="0" borderId="0" xfId="0" applyNumberFormat="1" applyFont="1" applyBorder="1" applyAlignment="1">
      <alignment horizontal="left" vertical="top"/>
    </xf>
    <xf numFmtId="0" fontId="2" fillId="0" borderId="11" xfId="58" applyFont="1" applyFill="1" applyBorder="1" applyAlignment="1">
      <alignment horizontal="left" vertical="center" wrapText="1"/>
      <protection/>
    </xf>
    <xf numFmtId="0" fontId="0" fillId="33" borderId="0" xfId="55" applyFont="1" applyFill="1">
      <alignment/>
      <protection/>
    </xf>
    <xf numFmtId="0" fontId="16" fillId="33" borderId="11" xfId="55" applyFont="1" applyFill="1" applyBorder="1" applyAlignment="1">
      <alignment horizontal="center"/>
      <protection/>
    </xf>
    <xf numFmtId="0" fontId="0" fillId="33" borderId="0" xfId="0" applyFont="1" applyFill="1" applyAlignment="1">
      <alignment/>
    </xf>
    <xf numFmtId="0" fontId="2" fillId="33" borderId="0" xfId="0" applyFont="1" applyFill="1" applyBorder="1" applyAlignment="1">
      <alignment horizontal="right"/>
    </xf>
    <xf numFmtId="0" fontId="2" fillId="33" borderId="11" xfId="0" applyFont="1" applyFill="1" applyBorder="1" applyAlignment="1">
      <alignment horizontal="center" vertical="top" wrapText="1"/>
    </xf>
    <xf numFmtId="0" fontId="0" fillId="33" borderId="11" xfId="0" applyFont="1" applyFill="1" applyBorder="1" applyAlignment="1">
      <alignment/>
    </xf>
    <xf numFmtId="0" fontId="0" fillId="33" borderId="14" xfId="0" applyFont="1" applyFill="1" applyBorder="1" applyAlignment="1">
      <alignment/>
    </xf>
    <xf numFmtId="0" fontId="0" fillId="33" borderId="0" xfId="0" applyFont="1" applyFill="1" applyBorder="1" applyAlignment="1">
      <alignment/>
    </xf>
    <xf numFmtId="0" fontId="2" fillId="33" borderId="0" xfId="0" applyFont="1" applyFill="1" applyBorder="1" applyAlignment="1">
      <alignment horizontal="left"/>
    </xf>
    <xf numFmtId="0" fontId="2" fillId="33" borderId="0" xfId="0" applyFont="1" applyFill="1" applyAlignment="1">
      <alignment/>
    </xf>
    <xf numFmtId="0" fontId="15" fillId="33" borderId="0" xfId="0" applyFont="1" applyFill="1" applyAlignment="1">
      <alignment wrapText="1"/>
    </xf>
    <xf numFmtId="0" fontId="2" fillId="33" borderId="0" xfId="0" applyFont="1" applyFill="1" applyBorder="1" applyAlignment="1">
      <alignment horizontal="right"/>
    </xf>
    <xf numFmtId="0" fontId="0" fillId="33" borderId="11" xfId="0" applyFont="1" applyFill="1" applyBorder="1" applyAlignment="1">
      <alignment horizontal="center" vertical="center" wrapText="1"/>
    </xf>
    <xf numFmtId="0" fontId="2" fillId="33" borderId="0" xfId="0" applyFont="1" applyFill="1" applyBorder="1" applyAlignment="1">
      <alignment horizontal="center" vertical="top" wrapText="1"/>
    </xf>
    <xf numFmtId="0" fontId="11" fillId="33" borderId="0" xfId="0" applyFont="1" applyFill="1" applyAlignment="1">
      <alignment/>
    </xf>
    <xf numFmtId="0" fontId="2" fillId="0" borderId="0" xfId="58" applyFont="1" applyAlignment="1">
      <alignment/>
      <protection/>
    </xf>
    <xf numFmtId="0" fontId="16" fillId="0" borderId="0" xfId="58" applyFont="1" applyAlignment="1">
      <alignment horizontal="right"/>
      <protection/>
    </xf>
    <xf numFmtId="0" fontId="109" fillId="0" borderId="0" xfId="0" applyFont="1" applyBorder="1" applyAlignment="1">
      <alignment vertical="top"/>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1" xfId="55" applyFont="1" applyBorder="1" applyAlignment="1">
      <alignment horizontal="center" vertical="center" wrapText="1"/>
      <protection/>
    </xf>
    <xf numFmtId="0" fontId="2" fillId="0" borderId="11" xfId="0" applyFont="1" applyBorder="1" applyAlignment="1">
      <alignment horizontal="center" vertical="center" wrapText="1"/>
    </xf>
    <xf numFmtId="0" fontId="2" fillId="0" borderId="0" xfId="0" applyFont="1" applyAlignment="1">
      <alignment vertical="center"/>
    </xf>
    <xf numFmtId="0" fontId="2" fillId="0" borderId="0" xfId="0" applyFont="1" applyAlignment="1">
      <alignment horizontal="right" vertical="center" wrapText="1"/>
    </xf>
    <xf numFmtId="0" fontId="0" fillId="0" borderId="0" xfId="0" applyAlignment="1">
      <alignment vertical="center"/>
    </xf>
    <xf numFmtId="0" fontId="2" fillId="0" borderId="10" xfId="0" applyFont="1" applyBorder="1" applyAlignment="1">
      <alignment horizontal="center" vertical="center" wrapText="1"/>
    </xf>
    <xf numFmtId="0" fontId="2" fillId="0" borderId="11" xfId="58" applyFont="1" applyBorder="1" applyAlignment="1">
      <alignment horizontal="center" vertical="center" wrapText="1"/>
      <protection/>
    </xf>
    <xf numFmtId="0" fontId="2" fillId="0" borderId="0" xfId="58" applyFont="1" applyBorder="1" applyAlignment="1">
      <alignment horizontal="left" vertical="center"/>
      <protection/>
    </xf>
    <xf numFmtId="0" fontId="107" fillId="0" borderId="0" xfId="0" applyFont="1" applyBorder="1" applyAlignment="1">
      <alignment/>
    </xf>
    <xf numFmtId="0" fontId="34" fillId="0" borderId="10" xfId="0" applyFont="1" applyBorder="1" applyAlignment="1">
      <alignment horizontal="center" vertical="center" wrapText="1"/>
    </xf>
    <xf numFmtId="0" fontId="34" fillId="33" borderId="10" xfId="0" applyFont="1" applyFill="1" applyBorder="1" applyAlignment="1">
      <alignment horizontal="center" vertical="center" wrapText="1"/>
    </xf>
    <xf numFmtId="0" fontId="2" fillId="0" borderId="13" xfId="0" applyFont="1" applyBorder="1" applyAlignment="1">
      <alignment horizontal="center" vertical="center" wrapText="1"/>
    </xf>
    <xf numFmtId="0" fontId="0" fillId="0" borderId="11" xfId="0" applyBorder="1" applyAlignment="1">
      <alignment vertical="center"/>
    </xf>
    <xf numFmtId="0" fontId="0" fillId="0" borderId="0" xfId="0" applyBorder="1" applyAlignment="1">
      <alignment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2" fillId="0" borderId="15"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10" xfId="0" applyFont="1" applyFill="1" applyBorder="1" applyAlignment="1">
      <alignment horizontal="center" vertical="center" wrapText="1"/>
    </xf>
    <xf numFmtId="0" fontId="2" fillId="0" borderId="16" xfId="0" applyFont="1" applyBorder="1" applyAlignment="1">
      <alignment horizontal="center" vertical="center" wrapText="1"/>
    </xf>
    <xf numFmtId="0" fontId="0" fillId="0" borderId="0" xfId="0" applyFont="1" applyAlignment="1">
      <alignment horizontal="center" vertical="center" wrapText="1"/>
    </xf>
    <xf numFmtId="0" fontId="14" fillId="0" borderId="0" xfId="0" applyFont="1" applyAlignment="1">
      <alignment vertical="top" wrapText="1"/>
    </xf>
    <xf numFmtId="0" fontId="12" fillId="0" borderId="0" xfId="0" applyFont="1" applyAlignment="1">
      <alignment horizontal="center" vertical="center"/>
    </xf>
    <xf numFmtId="0" fontId="12" fillId="0" borderId="0" xfId="0" applyFont="1" applyBorder="1" applyAlignment="1">
      <alignment horizontal="center" vertical="center"/>
    </xf>
    <xf numFmtId="0" fontId="0" fillId="34" borderId="0" xfId="0" applyFont="1" applyFill="1" applyAlignment="1">
      <alignment horizontal="center" vertical="center"/>
    </xf>
    <xf numFmtId="0" fontId="2" fillId="33" borderId="11"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0" xfId="0" applyFont="1" applyFill="1" applyAlignment="1">
      <alignment/>
    </xf>
    <xf numFmtId="0" fontId="0" fillId="33" borderId="0" xfId="0" applyFont="1" applyFill="1" applyAlignment="1">
      <alignment horizontal="center" vertical="center"/>
    </xf>
    <xf numFmtId="0" fontId="2" fillId="0" borderId="12" xfId="0" applyFont="1" applyBorder="1" applyAlignment="1">
      <alignment horizontal="center" vertical="center" wrapText="1"/>
    </xf>
    <xf numFmtId="0" fontId="2" fillId="0" borderId="20" xfId="0" applyFont="1" applyBorder="1" applyAlignment="1">
      <alignment horizontal="center" vertical="center" wrapText="1"/>
    </xf>
    <xf numFmtId="0" fontId="22" fillId="0" borderId="0" xfId="55" applyFont="1" applyAlignment="1">
      <alignment horizontal="center"/>
      <protection/>
    </xf>
    <xf numFmtId="0" fontId="4" fillId="0" borderId="0" xfId="58" applyFont="1" applyAlignment="1">
      <alignment horizontal="center"/>
      <protection/>
    </xf>
    <xf numFmtId="0" fontId="21" fillId="0" borderId="11" xfId="55" applyFont="1" applyBorder="1" applyAlignment="1">
      <alignment horizontal="center" vertical="center" wrapText="1"/>
      <protection/>
    </xf>
    <xf numFmtId="0" fontId="17" fillId="0" borderId="0" xfId="55" applyFont="1" applyBorder="1" applyAlignment="1">
      <alignment horizontal="center" vertical="center"/>
      <protection/>
    </xf>
    <xf numFmtId="0" fontId="17" fillId="0" borderId="0" xfId="55" applyFont="1" applyAlignment="1">
      <alignment horizontal="center" vertical="center"/>
      <protection/>
    </xf>
    <xf numFmtId="0" fontId="17" fillId="0" borderId="11" xfId="55" applyFont="1" applyBorder="1" applyAlignment="1">
      <alignment horizontal="center" vertical="center" wrapText="1"/>
      <protection/>
    </xf>
    <xf numFmtId="0" fontId="17" fillId="0" borderId="0" xfId="55" applyFont="1" applyAlignment="1">
      <alignment horizontal="center" vertical="center" wrapText="1"/>
      <protection/>
    </xf>
    <xf numFmtId="0" fontId="19" fillId="0" borderId="11" xfId="55" applyFont="1" applyBorder="1" applyAlignment="1">
      <alignment horizontal="center" vertical="center" wrapText="1"/>
      <protection/>
    </xf>
    <xf numFmtId="0" fontId="18" fillId="0" borderId="0" xfId="55" applyFont="1" applyAlignment="1">
      <alignment horizontal="center" vertical="center"/>
      <protection/>
    </xf>
    <xf numFmtId="0" fontId="18" fillId="0" borderId="0" xfId="55" applyFont="1" applyBorder="1" applyAlignment="1">
      <alignment horizontal="center" vertical="center"/>
      <protection/>
    </xf>
    <xf numFmtId="0" fontId="0" fillId="0" borderId="0" xfId="58" applyAlignment="1">
      <alignment horizontal="center" vertical="center"/>
      <protection/>
    </xf>
    <xf numFmtId="0" fontId="2" fillId="0" borderId="0" xfId="58" applyFont="1" applyBorder="1" applyAlignment="1">
      <alignment horizontal="center" vertical="center"/>
      <protection/>
    </xf>
    <xf numFmtId="0" fontId="2" fillId="0" borderId="0" xfId="58" applyFont="1" applyAlignment="1">
      <alignment horizontal="center" vertical="center"/>
      <protection/>
    </xf>
    <xf numFmtId="0" fontId="0" fillId="0" borderId="0" xfId="58" applyAlignment="1">
      <alignment vertical="center"/>
      <protection/>
    </xf>
    <xf numFmtId="0" fontId="2" fillId="0" borderId="21" xfId="58" applyFont="1" applyFill="1" applyBorder="1" applyAlignment="1">
      <alignment horizontal="center" vertical="center" wrapText="1"/>
      <protection/>
    </xf>
    <xf numFmtId="0" fontId="2" fillId="0" borderId="24" xfId="58" applyFont="1" applyFill="1" applyBorder="1" applyAlignment="1">
      <alignment horizontal="center" vertical="center" wrapText="1"/>
      <protection/>
    </xf>
    <xf numFmtId="0" fontId="2" fillId="0" borderId="13" xfId="58" applyFont="1" applyBorder="1" applyAlignment="1">
      <alignment horizontal="center" vertical="center" wrapText="1"/>
      <protection/>
    </xf>
    <xf numFmtId="0" fontId="2" fillId="0" borderId="0" xfId="58" applyFont="1" applyAlignment="1">
      <alignment vertical="center"/>
      <protection/>
    </xf>
    <xf numFmtId="0" fontId="14" fillId="0" borderId="0" xfId="58" applyFont="1">
      <alignment/>
      <protection/>
    </xf>
    <xf numFmtId="0" fontId="14" fillId="0" borderId="0" xfId="58" applyFont="1" applyAlignment="1">
      <alignment vertical="top" wrapText="1"/>
      <protection/>
    </xf>
    <xf numFmtId="0" fontId="12" fillId="0" borderId="0" xfId="58" applyFont="1">
      <alignment/>
      <protection/>
    </xf>
    <xf numFmtId="0" fontId="2" fillId="0" borderId="0" xfId="58" applyFont="1" applyAlignment="1">
      <alignment vertical="top" wrapText="1"/>
      <protection/>
    </xf>
    <xf numFmtId="0" fontId="12" fillId="0" borderId="0" xfId="58" applyFont="1" applyAlignment="1">
      <alignment horizontal="center"/>
      <protection/>
    </xf>
    <xf numFmtId="2" fontId="14" fillId="0" borderId="11" xfId="0" applyNumberFormat="1" applyFont="1" applyBorder="1" applyAlignment="1">
      <alignment horizontal="center"/>
    </xf>
    <xf numFmtId="0" fontId="2" fillId="33" borderId="11" xfId="0" applyFont="1" applyFill="1" applyBorder="1" applyAlignment="1">
      <alignment/>
    </xf>
    <xf numFmtId="1" fontId="0" fillId="0" borderId="0" xfId="0" applyNumberFormat="1" applyFont="1" applyAlignment="1">
      <alignment/>
    </xf>
    <xf numFmtId="2" fontId="0" fillId="0" borderId="11" xfId="0" applyNumberFormat="1" applyFont="1" applyBorder="1" applyAlignment="1">
      <alignment/>
    </xf>
    <xf numFmtId="1" fontId="0" fillId="0" borderId="15" xfId="0" applyNumberFormat="1" applyFont="1" applyBorder="1" applyAlignment="1">
      <alignment/>
    </xf>
    <xf numFmtId="1" fontId="0" fillId="0" borderId="11" xfId="0" applyNumberFormat="1" applyFont="1" applyBorder="1" applyAlignment="1">
      <alignment/>
    </xf>
    <xf numFmtId="2" fontId="11" fillId="0" borderId="11" xfId="55" applyNumberFormat="1" applyFont="1" applyBorder="1" applyAlignment="1">
      <alignment horizontal="right"/>
      <protection/>
    </xf>
    <xf numFmtId="2" fontId="0" fillId="0" borderId="11" xfId="0" applyNumberFormat="1" applyFont="1" applyBorder="1" applyAlignment="1">
      <alignment horizontal="right"/>
    </xf>
    <xf numFmtId="2" fontId="107" fillId="0" borderId="11" xfId="0" applyNumberFormat="1" applyFont="1" applyBorder="1" applyAlignment="1">
      <alignment horizontal="right"/>
    </xf>
    <xf numFmtId="2" fontId="0" fillId="0" borderId="11" xfId="0" applyNumberFormat="1" applyBorder="1" applyAlignment="1">
      <alignment horizontal="right"/>
    </xf>
    <xf numFmtId="2" fontId="2" fillId="0" borderId="11" xfId="0" applyNumberFormat="1" applyFont="1" applyBorder="1" applyAlignment="1">
      <alignment horizontal="right"/>
    </xf>
    <xf numFmtId="2" fontId="110" fillId="0" borderId="11" xfId="0" applyNumberFormat="1" applyFont="1" applyBorder="1" applyAlignment="1">
      <alignment horizontal="right"/>
    </xf>
    <xf numFmtId="0" fontId="2" fillId="0" borderId="25" xfId="0" applyFont="1" applyBorder="1" applyAlignment="1">
      <alignment vertical="top" wrapText="1"/>
    </xf>
    <xf numFmtId="0" fontId="2" fillId="0" borderId="0" xfId="55" applyFont="1" applyAlignment="1">
      <alignment horizontal="left"/>
      <protection/>
    </xf>
    <xf numFmtId="0" fontId="16" fillId="0" borderId="19" xfId="0" applyFont="1" applyBorder="1" applyAlignment="1">
      <alignment horizontal="left"/>
    </xf>
    <xf numFmtId="0" fontId="0" fillId="33" borderId="14" xfId="0" applyFont="1" applyFill="1" applyBorder="1" applyAlignment="1">
      <alignment/>
    </xf>
    <xf numFmtId="0" fontId="102" fillId="0" borderId="0" xfId="0" applyFont="1" applyBorder="1" applyAlignment="1">
      <alignment horizontal="center" vertical="top"/>
    </xf>
    <xf numFmtId="0" fontId="42" fillId="0" borderId="0" xfId="0" applyFont="1" applyAlignment="1">
      <alignment/>
    </xf>
    <xf numFmtId="2" fontId="0" fillId="0" borderId="0" xfId="0" applyNumberFormat="1" applyFont="1" applyAlignment="1">
      <alignment/>
    </xf>
    <xf numFmtId="0" fontId="107" fillId="0" borderId="0" xfId="0" applyFont="1" applyAlignment="1">
      <alignment/>
    </xf>
    <xf numFmtId="2" fontId="107" fillId="0" borderId="0" xfId="0" applyNumberFormat="1" applyFont="1" applyAlignment="1">
      <alignment/>
    </xf>
    <xf numFmtId="2" fontId="0" fillId="0" borderId="11" xfId="0" applyNumberFormat="1" applyFont="1" applyBorder="1" applyAlignment="1">
      <alignment horizontal="center" vertical="top" wrapText="1"/>
    </xf>
    <xf numFmtId="2" fontId="0" fillId="0" borderId="12" xfId="0" applyNumberFormat="1" applyFont="1" applyBorder="1" applyAlignment="1">
      <alignment horizontal="center" vertical="top" wrapText="1"/>
    </xf>
    <xf numFmtId="2" fontId="0" fillId="0" borderId="11" xfId="0" applyNumberFormat="1" applyBorder="1" applyAlignment="1">
      <alignment/>
    </xf>
    <xf numFmtId="2" fontId="0" fillId="0" borderId="0" xfId="0" applyNumberFormat="1" applyAlignment="1">
      <alignment/>
    </xf>
    <xf numFmtId="0" fontId="0" fillId="0" borderId="0" xfId="0" applyFont="1" applyAlignment="1">
      <alignment horizontal="right"/>
    </xf>
    <xf numFmtId="16" fontId="0" fillId="0" borderId="0" xfId="0" applyNumberFormat="1" applyFont="1" applyAlignment="1">
      <alignment horizontal="right"/>
    </xf>
    <xf numFmtId="1" fontId="0" fillId="0" borderId="0" xfId="0" applyNumberFormat="1" applyAlignment="1">
      <alignment/>
    </xf>
    <xf numFmtId="1" fontId="0" fillId="33" borderId="11" xfId="0" applyNumberFormat="1" applyFont="1" applyFill="1" applyBorder="1" applyAlignment="1">
      <alignment/>
    </xf>
    <xf numFmtId="0" fontId="41" fillId="0" borderId="0" xfId="0" applyFont="1" applyAlignment="1">
      <alignment/>
    </xf>
    <xf numFmtId="2" fontId="0" fillId="33" borderId="11" xfId="0" applyNumberFormat="1" applyFont="1" applyFill="1" applyBorder="1" applyAlignment="1">
      <alignment horizontal="right"/>
    </xf>
    <xf numFmtId="0" fontId="0" fillId="0" borderId="0" xfId="60" applyAlignment="1">
      <alignment vertical="center"/>
      <protection/>
    </xf>
    <xf numFmtId="0" fontId="2" fillId="0" borderId="0" xfId="55" applyFont="1" applyBorder="1" applyAlignment="1">
      <alignment horizontal="center" vertical="center" wrapText="1"/>
      <protection/>
    </xf>
    <xf numFmtId="0" fontId="2" fillId="0" borderId="0" xfId="55" applyFont="1" applyBorder="1" applyAlignment="1">
      <alignment vertical="center"/>
      <protection/>
    </xf>
    <xf numFmtId="0" fontId="14" fillId="0" borderId="0" xfId="55" applyFont="1" applyBorder="1" applyAlignment="1">
      <alignment horizontal="left" vertical="center"/>
      <protection/>
    </xf>
    <xf numFmtId="0" fontId="2" fillId="33" borderId="11" xfId="55" applyFont="1" applyFill="1" applyBorder="1" applyAlignment="1">
      <alignment horizontal="center" vertical="center"/>
      <protection/>
    </xf>
    <xf numFmtId="0" fontId="2" fillId="0" borderId="0" xfId="55" applyFont="1" applyBorder="1" applyAlignment="1">
      <alignment horizontal="left"/>
      <protection/>
    </xf>
    <xf numFmtId="0" fontId="34" fillId="0" borderId="11" xfId="0" applyFont="1" applyBorder="1" applyAlignment="1">
      <alignment horizontal="center" vertical="center" wrapText="1"/>
    </xf>
    <xf numFmtId="0" fontId="6" fillId="0" borderId="0" xfId="59" applyFont="1" applyAlignment="1">
      <alignment vertical="top" wrapText="1"/>
      <protection/>
    </xf>
    <xf numFmtId="0" fontId="111" fillId="0" borderId="11" xfId="0" applyFont="1" applyBorder="1" applyAlignment="1">
      <alignment vertical="center" wrapText="1"/>
    </xf>
    <xf numFmtId="0" fontId="111" fillId="0" borderId="11" xfId="0" applyFont="1" applyBorder="1" applyAlignment="1">
      <alignment horizontal="center" vertical="center" wrapText="1"/>
    </xf>
    <xf numFmtId="0" fontId="111" fillId="0" borderId="12" xfId="0" applyFont="1" applyBorder="1" applyAlignment="1">
      <alignment horizontal="center" vertical="center" wrapText="1"/>
    </xf>
    <xf numFmtId="0" fontId="16" fillId="0" borderId="0" xfId="0" applyFont="1" applyBorder="1" applyAlignment="1">
      <alignment horizontal="left"/>
    </xf>
    <xf numFmtId="2" fontId="18" fillId="0" borderId="11" xfId="55" applyNumberFormat="1" applyFont="1" applyBorder="1" applyAlignment="1">
      <alignment/>
      <protection/>
    </xf>
    <xf numFmtId="2" fontId="18" fillId="0" borderId="11" xfId="55" applyNumberFormat="1" applyFont="1" applyBorder="1">
      <alignment/>
      <protection/>
    </xf>
    <xf numFmtId="0" fontId="14" fillId="0" borderId="0" xfId="58" applyFont="1" applyAlignment="1">
      <alignment horizontal="left"/>
      <protection/>
    </xf>
    <xf numFmtId="0" fontId="2" fillId="0" borderId="11" xfId="55" applyFont="1" applyBorder="1" applyAlignment="1">
      <alignment horizontal="right" vertical="center"/>
      <protection/>
    </xf>
    <xf numFmtId="0" fontId="2" fillId="0" borderId="0" xfId="55" applyFont="1" applyBorder="1" applyAlignment="1">
      <alignment vertical="top" wrapText="1"/>
      <protection/>
    </xf>
    <xf numFmtId="0" fontId="2" fillId="0" borderId="11" xfId="55" applyFont="1" applyBorder="1" applyAlignment="1">
      <alignment horizontal="right"/>
      <protection/>
    </xf>
    <xf numFmtId="2" fontId="2" fillId="0" borderId="11" xfId="0" applyNumberFormat="1" applyFont="1" applyBorder="1" applyAlignment="1">
      <alignment/>
    </xf>
    <xf numFmtId="0" fontId="2" fillId="0" borderId="0" xfId="60" applyFont="1">
      <alignment/>
      <protection/>
    </xf>
    <xf numFmtId="0" fontId="14" fillId="0" borderId="11" xfId="60" applyFont="1" applyBorder="1" applyAlignment="1">
      <alignment vertical="center"/>
      <protection/>
    </xf>
    <xf numFmtId="0" fontId="14" fillId="0" borderId="0" xfId="60" applyFont="1" applyAlignment="1">
      <alignment vertical="center"/>
      <protection/>
    </xf>
    <xf numFmtId="2" fontId="12" fillId="0" borderId="11" xfId="60" applyNumberFormat="1" applyFont="1" applyBorder="1" applyAlignment="1">
      <alignment horizontal="right" vertical="top" wrapText="1"/>
      <protection/>
    </xf>
    <xf numFmtId="2" fontId="14" fillId="0" borderId="11" xfId="60" applyNumberFormat="1" applyFont="1" applyBorder="1" applyAlignment="1">
      <alignment horizontal="right" vertical="center"/>
      <protection/>
    </xf>
    <xf numFmtId="0" fontId="14" fillId="0" borderId="11" xfId="60" applyFont="1" applyBorder="1" applyAlignment="1">
      <alignment horizontal="right" vertical="center"/>
      <protection/>
    </xf>
    <xf numFmtId="0" fontId="12" fillId="0" borderId="11" xfId="60" applyFont="1" applyBorder="1" applyAlignment="1">
      <alignment horizontal="left" vertical="center" wrapText="1"/>
      <protection/>
    </xf>
    <xf numFmtId="2" fontId="12" fillId="0" borderId="11" xfId="60" applyNumberFormat="1" applyFont="1" applyBorder="1" applyAlignment="1">
      <alignment horizontal="right" vertical="center" wrapText="1"/>
      <protection/>
    </xf>
    <xf numFmtId="0" fontId="12" fillId="0" borderId="11" xfId="60" applyFont="1" applyBorder="1" applyAlignment="1">
      <alignment horizontal="center" vertical="center" wrapText="1"/>
      <protection/>
    </xf>
    <xf numFmtId="2" fontId="14" fillId="0" borderId="11" xfId="60" applyNumberFormat="1" applyFont="1" applyBorder="1" applyAlignment="1">
      <alignment horizontal="right" vertical="center" wrapText="1"/>
      <protection/>
    </xf>
    <xf numFmtId="0" fontId="12" fillId="0" borderId="11" xfId="60" applyFont="1" applyBorder="1" applyAlignment="1">
      <alignment horizontal="right" vertical="center" wrapText="1"/>
      <protection/>
    </xf>
    <xf numFmtId="0" fontId="14" fillId="0" borderId="11" xfId="60" applyFont="1" applyBorder="1" applyAlignment="1">
      <alignment horizontal="right" vertical="center" wrapText="1"/>
      <protection/>
    </xf>
    <xf numFmtId="1" fontId="0" fillId="0" borderId="11" xfId="0" applyNumberFormat="1" applyBorder="1" applyAlignment="1">
      <alignment/>
    </xf>
    <xf numFmtId="0" fontId="6" fillId="0" borderId="0" xfId="60" applyFont="1" applyAlignment="1">
      <alignment horizontal="left"/>
      <protection/>
    </xf>
    <xf numFmtId="0" fontId="6" fillId="0" borderId="0" xfId="60" applyFont="1">
      <alignment/>
      <protection/>
    </xf>
    <xf numFmtId="2" fontId="0" fillId="0" borderId="11" xfId="59" applyNumberFormat="1" applyBorder="1">
      <alignment/>
      <protection/>
    </xf>
    <xf numFmtId="2" fontId="2" fillId="0" borderId="11" xfId="59" applyNumberFormat="1" applyFont="1" applyBorder="1">
      <alignment/>
      <protection/>
    </xf>
    <xf numFmtId="2" fontId="16" fillId="0" borderId="11" xfId="59" applyNumberFormat="1" applyFont="1" applyBorder="1">
      <alignment/>
      <protection/>
    </xf>
    <xf numFmtId="0" fontId="2" fillId="0" borderId="0" xfId="0" applyFont="1" applyFill="1" applyBorder="1" applyAlignment="1">
      <alignment/>
    </xf>
    <xf numFmtId="0" fontId="0" fillId="0" borderId="0" xfId="60" applyBorder="1">
      <alignment/>
      <protection/>
    </xf>
    <xf numFmtId="0" fontId="12" fillId="0" borderId="0" xfId="60" applyFont="1" applyBorder="1" applyAlignment="1">
      <alignment horizontal="center" vertical="top" wrapText="1"/>
      <protection/>
    </xf>
    <xf numFmtId="2" fontId="0" fillId="0" borderId="0" xfId="60" applyNumberFormat="1" applyBorder="1">
      <alignment/>
      <protection/>
    </xf>
    <xf numFmtId="2" fontId="83" fillId="0" borderId="11" xfId="55" applyNumberFormat="1" applyBorder="1">
      <alignment/>
      <protection/>
    </xf>
    <xf numFmtId="0" fontId="2" fillId="0" borderId="0" xfId="59" applyFont="1" applyAlignment="1">
      <alignment/>
      <protection/>
    </xf>
    <xf numFmtId="0" fontId="13" fillId="0" borderId="0" xfId="0" applyFont="1" applyAlignment="1">
      <alignment/>
    </xf>
    <xf numFmtId="0" fontId="31" fillId="0" borderId="0" xfId="0" applyFont="1" applyAlignment="1">
      <alignment horizontal="center"/>
    </xf>
    <xf numFmtId="0" fontId="2" fillId="33" borderId="14"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55" applyFont="1" applyFill="1" applyBorder="1" applyAlignment="1" quotePrefix="1">
      <alignment horizontal="center" vertical="center" wrapText="1"/>
      <protection/>
    </xf>
    <xf numFmtId="0" fontId="16" fillId="33" borderId="11" xfId="55" applyFont="1" applyFill="1" applyBorder="1" applyAlignment="1" quotePrefix="1">
      <alignment horizontal="center" vertical="center" wrapText="1"/>
      <protection/>
    </xf>
    <xf numFmtId="0" fontId="0" fillId="33" borderId="0" xfId="0" applyFont="1" applyFill="1" applyAlignment="1">
      <alignment vertical="center"/>
    </xf>
    <xf numFmtId="0" fontId="0" fillId="34" borderId="0" xfId="0" applyFont="1" applyFill="1" applyAlignment="1">
      <alignment vertical="center"/>
    </xf>
    <xf numFmtId="0" fontId="12" fillId="0" borderId="0" xfId="0" applyFont="1" applyAlignment="1">
      <alignment vertical="center"/>
    </xf>
    <xf numFmtId="0" fontId="12" fillId="0" borderId="0" xfId="0" applyFont="1" applyBorder="1" applyAlignment="1">
      <alignment vertical="center"/>
    </xf>
    <xf numFmtId="2" fontId="0" fillId="0" borderId="10" xfId="0" applyNumberFormat="1" applyFont="1" applyBorder="1" applyAlignment="1">
      <alignment vertical="center"/>
    </xf>
    <xf numFmtId="2" fontId="0" fillId="0" borderId="14" xfId="0" applyNumberFormat="1" applyFont="1" applyBorder="1" applyAlignment="1">
      <alignment/>
    </xf>
    <xf numFmtId="0" fontId="16" fillId="0" borderId="11" xfId="59" applyFont="1" applyBorder="1" applyAlignment="1">
      <alignment horizontal="center" vertical="center" wrapText="1"/>
      <protection/>
    </xf>
    <xf numFmtId="0" fontId="16" fillId="0" borderId="0" xfId="59" applyFont="1" applyAlignment="1">
      <alignment vertical="center"/>
      <protection/>
    </xf>
    <xf numFmtId="0" fontId="16" fillId="0" borderId="0" xfId="59" applyFont="1" applyBorder="1" applyAlignment="1">
      <alignment vertical="center"/>
      <protection/>
    </xf>
    <xf numFmtId="0" fontId="0" fillId="0" borderId="0" xfId="59" applyAlignment="1">
      <alignment vertical="center"/>
      <protection/>
    </xf>
    <xf numFmtId="0" fontId="16" fillId="0" borderId="14" xfId="59" applyFont="1" applyBorder="1" applyAlignment="1">
      <alignment horizontal="center" vertical="center" wrapText="1"/>
      <protection/>
    </xf>
    <xf numFmtId="0" fontId="16" fillId="0" borderId="22" xfId="59" applyFont="1" applyBorder="1" applyAlignment="1">
      <alignment horizontal="center" vertical="center" wrapText="1"/>
      <protection/>
    </xf>
    <xf numFmtId="0" fontId="16" fillId="0" borderId="15" xfId="59" applyFont="1" applyBorder="1" applyAlignment="1">
      <alignment horizontal="center" vertical="center" wrapText="1"/>
      <protection/>
    </xf>
    <xf numFmtId="0" fontId="98" fillId="0" borderId="11" xfId="0" applyFont="1" applyBorder="1" applyAlignment="1">
      <alignment vertical="center" wrapText="1"/>
    </xf>
    <xf numFmtId="0" fontId="98" fillId="0" borderId="11" xfId="0" applyFont="1" applyBorder="1" applyAlignment="1">
      <alignment wrapText="1"/>
    </xf>
    <xf numFmtId="0" fontId="44" fillId="0" borderId="0" xfId="0" applyFont="1" applyAlignment="1">
      <alignment/>
    </xf>
    <xf numFmtId="0" fontId="41" fillId="33" borderId="0" xfId="0" applyFont="1" applyFill="1" applyAlignment="1">
      <alignment/>
    </xf>
    <xf numFmtId="0" fontId="44" fillId="33" borderId="0" xfId="0" applyFont="1" applyFill="1" applyAlignment="1">
      <alignment/>
    </xf>
    <xf numFmtId="0" fontId="42" fillId="0" borderId="0" xfId="55" applyFont="1" applyAlignment="1">
      <alignment horizontal="center"/>
      <protection/>
    </xf>
    <xf numFmtId="0" fontId="14" fillId="0" borderId="0" xfId="0" applyFont="1" applyAlignment="1">
      <alignment/>
    </xf>
    <xf numFmtId="0" fontId="73" fillId="0" borderId="11" xfId="0" applyFont="1" applyBorder="1" applyAlignment="1">
      <alignment/>
    </xf>
    <xf numFmtId="0" fontId="2" fillId="0" borderId="0" xfId="0" applyFont="1" applyBorder="1" applyAlignment="1">
      <alignment vertical="top" wrapText="1"/>
    </xf>
    <xf numFmtId="0" fontId="98" fillId="0" borderId="0" xfId="55" applyFont="1" applyBorder="1">
      <alignment/>
      <protection/>
    </xf>
    <xf numFmtId="0" fontId="33" fillId="33" borderId="0" xfId="0" applyFont="1" applyFill="1" applyAlignment="1">
      <alignment/>
    </xf>
    <xf numFmtId="0" fontId="35" fillId="0" borderId="0" xfId="0" applyFont="1" applyBorder="1" applyAlignment="1">
      <alignment/>
    </xf>
    <xf numFmtId="0" fontId="0" fillId="33" borderId="0" xfId="0" applyFill="1" applyAlignment="1">
      <alignment/>
    </xf>
    <xf numFmtId="0" fontId="9" fillId="33" borderId="0" xfId="0" applyFont="1" applyFill="1" applyAlignment="1">
      <alignment horizontal="right"/>
    </xf>
    <xf numFmtId="0" fontId="98" fillId="33" borderId="11" xfId="0" applyFont="1" applyFill="1" applyBorder="1" applyAlignment="1">
      <alignment horizontal="center" vertical="center" wrapText="1"/>
    </xf>
    <xf numFmtId="0" fontId="33" fillId="0" borderId="11" xfId="0" applyFont="1" applyBorder="1" applyAlignment="1" quotePrefix="1">
      <alignment horizontal="center" vertical="top" wrapText="1"/>
    </xf>
    <xf numFmtId="0" fontId="35" fillId="0" borderId="12" xfId="0" applyFont="1" applyBorder="1" applyAlignment="1">
      <alignment horizontal="center" vertical="top" wrapText="1"/>
    </xf>
    <xf numFmtId="0" fontId="41" fillId="0" borderId="0" xfId="0" applyFont="1" applyAlignment="1">
      <alignment/>
    </xf>
    <xf numFmtId="2" fontId="0" fillId="0" borderId="24" xfId="0" applyNumberFormat="1" applyFont="1" applyFill="1" applyBorder="1" applyAlignment="1">
      <alignment/>
    </xf>
    <xf numFmtId="2" fontId="0" fillId="0" borderId="0" xfId="0" applyNumberFormat="1" applyFont="1" applyFill="1" applyBorder="1" applyAlignment="1">
      <alignment/>
    </xf>
    <xf numFmtId="2" fontId="11" fillId="0" borderId="11" xfId="55" applyNumberFormat="1" applyFont="1" applyBorder="1" applyAlignment="1">
      <alignment horizontal="right" vertical="center"/>
      <protection/>
    </xf>
    <xf numFmtId="2" fontId="2" fillId="0" borderId="0" xfId="0" applyNumberFormat="1" applyFont="1" applyAlignment="1">
      <alignment vertical="top" wrapText="1"/>
    </xf>
    <xf numFmtId="0" fontId="0" fillId="0" borderId="0" xfId="0" applyFont="1" applyFill="1" applyBorder="1" applyAlignment="1">
      <alignment/>
    </xf>
    <xf numFmtId="2" fontId="0" fillId="0" borderId="21" xfId="0" applyNumberFormat="1" applyFill="1" applyBorder="1" applyAlignment="1">
      <alignment/>
    </xf>
    <xf numFmtId="2" fontId="0" fillId="0" borderId="24" xfId="0" applyNumberFormat="1" applyFill="1" applyBorder="1" applyAlignment="1">
      <alignment/>
    </xf>
    <xf numFmtId="2" fontId="0" fillId="0" borderId="0" xfId="0" applyNumberFormat="1" applyBorder="1" applyAlignment="1">
      <alignment/>
    </xf>
    <xf numFmtId="0" fontId="0" fillId="0" borderId="21" xfId="0" applyFill="1" applyBorder="1" applyAlignment="1">
      <alignment/>
    </xf>
    <xf numFmtId="0" fontId="0" fillId="0" borderId="24" xfId="0" applyFill="1" applyBorder="1" applyAlignment="1">
      <alignment/>
    </xf>
    <xf numFmtId="0" fontId="112" fillId="0" borderId="11" xfId="0" applyFont="1" applyBorder="1" applyAlignment="1">
      <alignment vertical="center" wrapText="1"/>
    </xf>
    <xf numFmtId="0" fontId="112" fillId="0" borderId="11" xfId="0" applyFont="1" applyBorder="1" applyAlignment="1">
      <alignment horizontal="center" vertical="center" wrapText="1"/>
    </xf>
    <xf numFmtId="0" fontId="14" fillId="0" borderId="11" xfId="0" applyFont="1" applyBorder="1" applyAlignment="1">
      <alignment horizontal="right" vertical="top" wrapText="1"/>
    </xf>
    <xf numFmtId="17" fontId="12" fillId="0" borderId="11" xfId="0" applyNumberFormat="1" applyFont="1" applyBorder="1" applyAlignment="1">
      <alignment horizontal="left" vertical="top" wrapText="1"/>
    </xf>
    <xf numFmtId="0" fontId="0" fillId="0" borderId="11" xfId="55" applyFont="1" applyBorder="1" applyAlignment="1">
      <alignment/>
      <protection/>
    </xf>
    <xf numFmtId="1" fontId="83" fillId="0" borderId="0" xfId="55" applyNumberFormat="1" applyBorder="1">
      <alignment/>
      <protection/>
    </xf>
    <xf numFmtId="0" fontId="11" fillId="0" borderId="0" xfId="58" applyFont="1">
      <alignment/>
      <protection/>
    </xf>
    <xf numFmtId="0" fontId="2" fillId="33" borderId="11" xfId="0" applyFont="1" applyFill="1" applyBorder="1" applyAlignment="1">
      <alignment horizontal="center" vertical="center" wrapText="1"/>
    </xf>
    <xf numFmtId="164" fontId="83" fillId="0" borderId="11" xfId="55" applyNumberFormat="1" applyBorder="1">
      <alignment/>
      <protection/>
    </xf>
    <xf numFmtId="0" fontId="0" fillId="0" borderId="0" xfId="0" applyFont="1" applyAlignment="1">
      <alignment/>
    </xf>
    <xf numFmtId="0" fontId="2" fillId="0" borderId="0" xfId="0" applyFont="1" applyAlignment="1">
      <alignment vertical="top"/>
    </xf>
    <xf numFmtId="0" fontId="0" fillId="0" borderId="0" xfId="0" applyFont="1" applyAlignment="1">
      <alignment vertical="top"/>
    </xf>
    <xf numFmtId="0" fontId="42" fillId="0" borderId="0" xfId="0" applyFont="1" applyAlignment="1">
      <alignment vertical="center"/>
    </xf>
    <xf numFmtId="1" fontId="0" fillId="0" borderId="0" xfId="58" applyNumberFormat="1">
      <alignment/>
      <protection/>
    </xf>
    <xf numFmtId="1" fontId="6" fillId="0" borderId="0" xfId="58" applyNumberFormat="1" applyFont="1">
      <alignment/>
      <protection/>
    </xf>
    <xf numFmtId="1" fontId="6" fillId="0" borderId="0" xfId="58" applyNumberFormat="1" applyFont="1" applyAlignment="1">
      <alignment vertical="top" wrapText="1"/>
      <protection/>
    </xf>
    <xf numFmtId="0" fontId="109" fillId="0" borderId="11" xfId="0" applyFont="1" applyBorder="1" applyAlignment="1">
      <alignment horizontal="left" vertical="center" wrapText="1"/>
    </xf>
    <xf numFmtId="2" fontId="2" fillId="0" borderId="0" xfId="0" applyNumberFormat="1" applyFont="1" applyBorder="1" applyAlignment="1">
      <alignment/>
    </xf>
    <xf numFmtId="0" fontId="33" fillId="0" borderId="14" xfId="0" applyFont="1" applyBorder="1" applyAlignment="1" quotePrefix="1">
      <alignment horizontal="center" vertical="top" wrapText="1"/>
    </xf>
    <xf numFmtId="0" fontId="2" fillId="0" borderId="12" xfId="0" applyFont="1" applyBorder="1" applyAlignment="1">
      <alignment/>
    </xf>
    <xf numFmtId="0" fontId="33" fillId="0" borderId="15" xfId="0" applyFont="1" applyBorder="1" applyAlignment="1" quotePrefix="1">
      <alignment horizontal="right" vertical="top" wrapText="1"/>
    </xf>
    <xf numFmtId="0" fontId="33" fillId="0" borderId="11" xfId="0" applyFont="1" applyBorder="1" applyAlignment="1" quotePrefix="1">
      <alignment horizontal="right" vertical="top" wrapText="1"/>
    </xf>
    <xf numFmtId="0" fontId="46" fillId="0" borderId="11" xfId="0" applyFont="1" applyBorder="1" applyAlignment="1" quotePrefix="1">
      <alignment horizontal="center" vertical="top" wrapText="1"/>
    </xf>
    <xf numFmtId="0" fontId="46" fillId="0" borderId="10" xfId="0" applyFont="1" applyBorder="1" applyAlignment="1" quotePrefix="1">
      <alignment horizontal="center" vertical="top" wrapText="1"/>
    </xf>
    <xf numFmtId="2" fontId="33" fillId="0" borderId="11" xfId="0" applyNumberFormat="1" applyFont="1" applyBorder="1" applyAlignment="1" quotePrefix="1">
      <alignment horizontal="right" vertical="top" wrapText="1"/>
    </xf>
    <xf numFmtId="0" fontId="47" fillId="0" borderId="0" xfId="0" applyFont="1" applyBorder="1" applyAlignment="1">
      <alignment/>
    </xf>
    <xf numFmtId="0" fontId="0" fillId="0" borderId="0" xfId="0" applyFont="1" applyBorder="1" applyAlignment="1">
      <alignment/>
    </xf>
    <xf numFmtId="0" fontId="73" fillId="0" borderId="11" xfId="0" applyFont="1" applyFill="1" applyBorder="1" applyAlignment="1">
      <alignment/>
    </xf>
    <xf numFmtId="1" fontId="0" fillId="0" borderId="0" xfId="0" applyNumberFormat="1" applyBorder="1" applyAlignment="1">
      <alignment/>
    </xf>
    <xf numFmtId="1" fontId="2" fillId="0" borderId="0" xfId="0" applyNumberFormat="1" applyFont="1" applyBorder="1" applyAlignment="1">
      <alignment vertical="top" wrapText="1"/>
    </xf>
    <xf numFmtId="2" fontId="0" fillId="0" borderId="0" xfId="55" applyNumberFormat="1" applyFont="1">
      <alignment/>
      <protection/>
    </xf>
    <xf numFmtId="2" fontId="11" fillId="0" borderId="11" xfId="55" applyNumberFormat="1" applyFont="1" applyBorder="1" applyAlignment="1">
      <alignment vertical="center"/>
      <protection/>
    </xf>
    <xf numFmtId="2" fontId="11" fillId="0" borderId="11" xfId="55" applyNumberFormat="1" applyFont="1" applyBorder="1" applyAlignment="1">
      <alignment horizontal="center"/>
      <protection/>
    </xf>
    <xf numFmtId="0" fontId="110" fillId="0" borderId="0" xfId="0" applyFont="1" applyAlignment="1">
      <alignment horizontal="left"/>
    </xf>
    <xf numFmtId="0" fontId="113" fillId="0" borderId="0" xfId="0" applyFont="1" applyAlignment="1">
      <alignment horizontal="left" vertical="center"/>
    </xf>
    <xf numFmtId="0" fontId="21" fillId="0" borderId="14" xfId="55" applyFont="1" applyBorder="1" applyAlignment="1">
      <alignment horizontal="center" vertical="center" wrapText="1"/>
      <protection/>
    </xf>
    <xf numFmtId="0" fontId="0" fillId="0" borderId="26" xfId="58" applyBorder="1" applyAlignment="1">
      <alignment horizontal="center" vertical="center"/>
      <protection/>
    </xf>
    <xf numFmtId="0" fontId="0" fillId="0" borderId="27" xfId="58" applyBorder="1" applyAlignment="1">
      <alignment horizontal="center" vertical="center"/>
      <protection/>
    </xf>
    <xf numFmtId="0" fontId="0" fillId="0" borderId="28" xfId="58" applyBorder="1" applyAlignment="1">
      <alignment horizontal="center" vertical="center"/>
      <protection/>
    </xf>
    <xf numFmtId="0" fontId="2" fillId="0" borderId="11" xfId="0" applyFont="1" applyFill="1" applyBorder="1" applyAlignment="1">
      <alignment horizontal="center" vertical="center" wrapText="1"/>
    </xf>
    <xf numFmtId="0" fontId="114" fillId="0" borderId="0" xfId="0" applyFont="1" applyAlignment="1">
      <alignment/>
    </xf>
    <xf numFmtId="0" fontId="2" fillId="33" borderId="0" xfId="0" applyFont="1" applyFill="1" applyBorder="1" applyAlignment="1">
      <alignment/>
    </xf>
    <xf numFmtId="0" fontId="110" fillId="0" borderId="0" xfId="0" applyFont="1" applyAlignment="1">
      <alignment/>
    </xf>
    <xf numFmtId="164" fontId="0" fillId="0" borderId="0" xfId="0" applyNumberFormat="1" applyFont="1" applyAlignment="1">
      <alignment/>
    </xf>
    <xf numFmtId="1" fontId="2" fillId="0" borderId="11" xfId="0" applyNumberFormat="1" applyFont="1" applyBorder="1" applyAlignment="1">
      <alignment/>
    </xf>
    <xf numFmtId="1" fontId="0" fillId="0" borderId="0" xfId="0" applyNumberFormat="1" applyFont="1" applyAlignment="1">
      <alignment/>
    </xf>
    <xf numFmtId="0" fontId="42" fillId="0" borderId="0" xfId="0" applyFont="1" applyAlignment="1">
      <alignment/>
    </xf>
    <xf numFmtId="0" fontId="42" fillId="0" borderId="0" xfId="0" applyFont="1" applyAlignment="1">
      <alignment vertical="top" wrapText="1"/>
    </xf>
    <xf numFmtId="2" fontId="42" fillId="0" borderId="0" xfId="0" applyNumberFormat="1" applyFont="1" applyAlignment="1">
      <alignment vertical="top" wrapText="1"/>
    </xf>
    <xf numFmtId="0" fontId="113" fillId="0" borderId="0" xfId="0" applyFont="1" applyAlignment="1">
      <alignment vertical="top" wrapText="1"/>
    </xf>
    <xf numFmtId="0" fontId="115" fillId="0" borderId="0" xfId="0" applyFont="1" applyAlignment="1">
      <alignment vertical="top" wrapText="1"/>
    </xf>
    <xf numFmtId="2" fontId="115" fillId="0" borderId="0" xfId="0" applyNumberFormat="1" applyFont="1" applyAlignment="1">
      <alignment vertical="top" wrapText="1"/>
    </xf>
    <xf numFmtId="164" fontId="0" fillId="0" borderId="0" xfId="0" applyNumberFormat="1" applyFont="1" applyAlignment="1">
      <alignment vertical="top" wrapText="1"/>
    </xf>
    <xf numFmtId="164" fontId="107" fillId="0" borderId="0" xfId="0" applyNumberFormat="1" applyFont="1" applyAlignment="1">
      <alignment/>
    </xf>
    <xf numFmtId="0" fontId="0" fillId="0" borderId="0" xfId="0" applyFont="1" applyBorder="1" applyAlignment="1">
      <alignment horizontal="right"/>
    </xf>
    <xf numFmtId="0" fontId="0" fillId="0" borderId="0" xfId="0" applyFont="1" applyAlignment="1">
      <alignment horizontal="right" vertical="top" wrapText="1"/>
    </xf>
    <xf numFmtId="0" fontId="0" fillId="0" borderId="0" xfId="0" applyAlignment="1">
      <alignment/>
    </xf>
    <xf numFmtId="0" fontId="83" fillId="0" borderId="0" xfId="55" applyFont="1">
      <alignment/>
      <protection/>
    </xf>
    <xf numFmtId="0" fontId="2" fillId="0" borderId="0" xfId="59" applyFont="1" applyBorder="1" applyAlignment="1">
      <alignment horizontal="center"/>
      <protection/>
    </xf>
    <xf numFmtId="2" fontId="2" fillId="0" borderId="0" xfId="59" applyNumberFormat="1" applyFont="1" applyBorder="1">
      <alignment/>
      <protection/>
    </xf>
    <xf numFmtId="0" fontId="2" fillId="0" borderId="11" xfId="59" applyFont="1" applyBorder="1" applyAlignment="1">
      <alignment horizontal="center" vertical="center" wrapText="1"/>
      <protection/>
    </xf>
    <xf numFmtId="0" fontId="2" fillId="0" borderId="11" xfId="59" applyFont="1" applyBorder="1" applyAlignment="1">
      <alignment horizontal="left" vertical="center" wrapText="1"/>
      <protection/>
    </xf>
    <xf numFmtId="2" fontId="16" fillId="0" borderId="11" xfId="59" applyNumberFormat="1" applyFont="1" applyBorder="1" applyAlignment="1">
      <alignment vertical="center"/>
      <protection/>
    </xf>
    <xf numFmtId="1" fontId="2" fillId="0" borderId="0" xfId="0" applyNumberFormat="1" applyFont="1" applyAlignment="1">
      <alignment vertical="top" wrapText="1"/>
    </xf>
    <xf numFmtId="0" fontId="83" fillId="0" borderId="0" xfId="55" applyFont="1">
      <alignment/>
      <protection/>
    </xf>
    <xf numFmtId="0" fontId="0" fillId="33" borderId="0" xfId="0" applyFill="1" applyBorder="1" applyAlignment="1">
      <alignment/>
    </xf>
    <xf numFmtId="1" fontId="0" fillId="0" borderId="0" xfId="0" applyNumberFormat="1" applyFont="1" applyBorder="1" applyAlignment="1">
      <alignment/>
    </xf>
    <xf numFmtId="0" fontId="6" fillId="0" borderId="0" xfId="55" applyFont="1" applyAlignment="1">
      <alignment horizontal="center"/>
      <protection/>
    </xf>
    <xf numFmtId="2" fontId="2" fillId="0" borderId="0" xfId="0" applyNumberFormat="1" applyFont="1" applyAlignment="1">
      <alignment/>
    </xf>
    <xf numFmtId="1" fontId="2" fillId="0" borderId="0" xfId="0" applyNumberFormat="1" applyFont="1" applyAlignment="1">
      <alignment/>
    </xf>
    <xf numFmtId="1" fontId="0" fillId="0" borderId="0" xfId="0" applyNumberFormat="1" applyFill="1" applyBorder="1" applyAlignment="1">
      <alignment/>
    </xf>
    <xf numFmtId="0" fontId="116" fillId="0" borderId="11" xfId="0" applyFont="1" applyBorder="1" applyAlignment="1">
      <alignment vertical="center" wrapText="1"/>
    </xf>
    <xf numFmtId="0" fontId="0" fillId="0" borderId="11" xfId="55" applyFont="1" applyBorder="1" applyAlignment="1">
      <alignment horizontal="left" vertical="center"/>
      <protection/>
    </xf>
    <xf numFmtId="0" fontId="0" fillId="0" borderId="11" xfId="55" applyFont="1" applyBorder="1" applyAlignment="1">
      <alignment horizontal="left"/>
      <protection/>
    </xf>
    <xf numFmtId="2" fontId="104" fillId="0" borderId="11" xfId="0" applyNumberFormat="1" applyFont="1" applyBorder="1" applyAlignment="1">
      <alignment vertical="center" wrapText="1"/>
    </xf>
    <xf numFmtId="0" fontId="104" fillId="0" borderId="11" xfId="0" applyFont="1" applyBorder="1" applyAlignment="1">
      <alignment horizontal="right" vertical="center" wrapText="1"/>
    </xf>
    <xf numFmtId="0" fontId="0" fillId="0" borderId="11" xfId="0" applyFont="1" applyBorder="1" applyAlignment="1">
      <alignment horizontal="right"/>
    </xf>
    <xf numFmtId="0" fontId="12" fillId="0" borderId="11" xfId="60" applyFont="1" applyBorder="1" applyAlignment="1" quotePrefix="1">
      <alignment horizontal="center" vertical="center" wrapText="1"/>
      <protection/>
    </xf>
    <xf numFmtId="1" fontId="83" fillId="0" borderId="0" xfId="55" applyNumberFormat="1">
      <alignment/>
      <protection/>
    </xf>
    <xf numFmtId="1" fontId="2" fillId="0" borderId="0" xfId="0" applyNumberFormat="1" applyFont="1" applyBorder="1" applyAlignment="1">
      <alignment/>
    </xf>
    <xf numFmtId="1" fontId="2" fillId="0" borderId="0" xfId="0" applyNumberFormat="1" applyFont="1" applyBorder="1" applyAlignment="1">
      <alignment horizontal="right" vertical="top" wrapText="1"/>
    </xf>
    <xf numFmtId="1" fontId="0" fillId="0" borderId="0" xfId="0" applyNumberFormat="1" applyFont="1" applyBorder="1" applyAlignment="1">
      <alignment horizontal="right"/>
    </xf>
    <xf numFmtId="0" fontId="31" fillId="0" borderId="0" xfId="0" applyFont="1" applyAlignment="1">
      <alignment horizontal="center" wrapText="1"/>
    </xf>
    <xf numFmtId="0" fontId="13" fillId="0" borderId="0" xfId="0" applyFont="1" applyAlignment="1">
      <alignment horizontal="left"/>
    </xf>
    <xf numFmtId="0" fontId="16" fillId="0" borderId="0" xfId="0" applyFont="1" applyBorder="1" applyAlignment="1">
      <alignment horizontal="right"/>
    </xf>
    <xf numFmtId="0" fontId="2" fillId="0" borderId="0" xfId="56" applyFont="1">
      <alignment/>
      <protection/>
    </xf>
    <xf numFmtId="0" fontId="2" fillId="0" borderId="0" xfId="56" applyFont="1" applyAlignment="1">
      <alignment horizontal="center" vertical="top" wrapText="1"/>
      <protection/>
    </xf>
    <xf numFmtId="0" fontId="34" fillId="0" borderId="10" xfId="0" applyFont="1" applyBorder="1" applyAlignment="1">
      <alignment vertical="center" wrapText="1"/>
    </xf>
    <xf numFmtId="0" fontId="34" fillId="33" borderId="11" xfId="0" applyFont="1" applyFill="1" applyBorder="1" applyAlignment="1">
      <alignment horizontal="center" vertical="center" wrapText="1"/>
    </xf>
    <xf numFmtId="0" fontId="0" fillId="33" borderId="11" xfId="0" applyFill="1" applyBorder="1" applyAlignment="1">
      <alignment vertical="center"/>
    </xf>
    <xf numFmtId="0" fontId="2" fillId="33" borderId="11" xfId="0" applyFont="1" applyFill="1" applyBorder="1" applyAlignment="1">
      <alignment vertical="center"/>
    </xf>
    <xf numFmtId="0" fontId="2" fillId="33" borderId="11" xfId="0" applyFont="1" applyFill="1" applyBorder="1" applyAlignment="1">
      <alignment horizontal="center" vertical="center" wrapText="1"/>
    </xf>
    <xf numFmtId="0" fontId="2" fillId="33" borderId="0" xfId="0" applyFont="1" applyFill="1" applyAlignment="1">
      <alignment horizontal="left"/>
    </xf>
    <xf numFmtId="2" fontId="0" fillId="0" borderId="10" xfId="0" applyNumberFormat="1" applyFont="1" applyBorder="1" applyAlignment="1">
      <alignment/>
    </xf>
    <xf numFmtId="0" fontId="35" fillId="0" borderId="12" xfId="0" applyFont="1" applyBorder="1" applyAlignment="1">
      <alignment horizontal="center" vertical="center" wrapText="1"/>
    </xf>
    <xf numFmtId="0" fontId="2" fillId="33" borderId="11" xfId="0" applyFont="1" applyFill="1" applyBorder="1" applyAlignment="1">
      <alignment horizontal="center" vertical="center"/>
    </xf>
    <xf numFmtId="0" fontId="83" fillId="0" borderId="0" xfId="55" applyAlignment="1">
      <alignment/>
      <protection/>
    </xf>
    <xf numFmtId="0" fontId="11" fillId="0" borderId="0" xfId="0" applyFont="1" applyBorder="1" applyAlignment="1">
      <alignment horizontal="left" vertical="top" wrapText="1"/>
    </xf>
    <xf numFmtId="0" fontId="18" fillId="0" borderId="0" xfId="55" applyFont="1" applyAlignment="1">
      <alignment vertical="center"/>
      <protection/>
    </xf>
    <xf numFmtId="0" fontId="2" fillId="33" borderId="11" xfId="0" applyFont="1" applyFill="1" applyBorder="1" applyAlignment="1">
      <alignment horizontal="center" vertical="center" wrapText="1"/>
    </xf>
    <xf numFmtId="0" fontId="2" fillId="0" borderId="0" xfId="56" applyFont="1" applyAlignment="1">
      <alignment vertical="top" wrapText="1"/>
      <protection/>
    </xf>
    <xf numFmtId="0" fontId="117" fillId="0" borderId="11" xfId="0" applyFont="1" applyBorder="1" applyAlignment="1">
      <alignment horizontal="center" vertical="center" wrapText="1"/>
    </xf>
    <xf numFmtId="2" fontId="12" fillId="0" borderId="11" xfId="60" applyNumberFormat="1" applyFont="1" applyBorder="1" applyAlignment="1" quotePrefix="1">
      <alignment horizontal="right" vertical="center" wrapText="1"/>
      <protection/>
    </xf>
    <xf numFmtId="0" fontId="14" fillId="0" borderId="11" xfId="60" applyFont="1" applyBorder="1" applyAlignment="1">
      <alignment horizontal="center"/>
      <protection/>
    </xf>
    <xf numFmtId="2" fontId="0" fillId="0" borderId="0" xfId="0" applyNumberFormat="1" applyFill="1" applyBorder="1" applyAlignment="1">
      <alignment/>
    </xf>
    <xf numFmtId="2" fontId="2" fillId="0" borderId="0" xfId="55" applyNumberFormat="1" applyFont="1">
      <alignment/>
      <protection/>
    </xf>
    <xf numFmtId="1" fontId="83" fillId="0" borderId="0" xfId="55" applyNumberFormat="1" applyFont="1">
      <alignment/>
      <protection/>
    </xf>
    <xf numFmtId="0" fontId="83" fillId="0" borderId="11" xfId="55" applyFont="1" applyBorder="1">
      <alignment/>
      <protection/>
    </xf>
    <xf numFmtId="0" fontId="0" fillId="0" borderId="0" xfId="0" applyFont="1" applyAlignment="1">
      <alignment vertical="center" wrapText="1"/>
    </xf>
    <xf numFmtId="0" fontId="16" fillId="0" borderId="11" xfId="0" applyFont="1" applyBorder="1" applyAlignment="1">
      <alignment horizontal="center" vertical="center"/>
    </xf>
    <xf numFmtId="0" fontId="16" fillId="0" borderId="11" xfId="0" applyFont="1" applyBorder="1" applyAlignment="1">
      <alignment horizontal="center" vertical="center" wrapText="1"/>
    </xf>
    <xf numFmtId="0" fontId="9" fillId="0" borderId="0" xfId="0" applyFont="1" applyBorder="1" applyAlignment="1">
      <alignment vertical="center"/>
    </xf>
    <xf numFmtId="0" fontId="0" fillId="0" borderId="11" xfId="58" applyBorder="1" applyAlignment="1">
      <alignment vertical="center"/>
      <protection/>
    </xf>
    <xf numFmtId="1" fontId="0" fillId="0" borderId="11" xfId="58" applyNumberFormat="1" applyBorder="1" applyAlignment="1">
      <alignment vertical="center"/>
      <protection/>
    </xf>
    <xf numFmtId="0" fontId="2" fillId="0" borderId="11" xfId="58" applyFont="1" applyBorder="1" applyAlignment="1">
      <alignment vertical="center"/>
      <protection/>
    </xf>
    <xf numFmtId="1" fontId="0" fillId="0" borderId="0" xfId="0" applyNumberFormat="1" applyFont="1" applyFill="1" applyBorder="1" applyAlignment="1">
      <alignment/>
    </xf>
    <xf numFmtId="0" fontId="98" fillId="0" borderId="11" xfId="0" applyFont="1" applyBorder="1" applyAlignment="1">
      <alignment horizontal="center" vertical="center" wrapText="1"/>
    </xf>
    <xf numFmtId="0" fontId="106" fillId="0" borderId="11" xfId="0" applyFont="1" applyFill="1" applyBorder="1" applyAlignment="1">
      <alignment vertical="center" wrapText="1"/>
    </xf>
    <xf numFmtId="0" fontId="106" fillId="0" borderId="11" xfId="0" applyFont="1" applyFill="1" applyBorder="1" applyAlignment="1">
      <alignment horizontal="center" vertical="center" wrapText="1"/>
    </xf>
    <xf numFmtId="2" fontId="0" fillId="0" borderId="11" xfId="59" applyNumberFormat="1" applyFont="1" applyBorder="1">
      <alignment/>
      <protection/>
    </xf>
    <xf numFmtId="2" fontId="117" fillId="0" borderId="11" xfId="59" applyNumberFormat="1" applyFont="1" applyBorder="1">
      <alignment/>
      <protection/>
    </xf>
    <xf numFmtId="2" fontId="0" fillId="0" borderId="11" xfId="59" applyNumberFormat="1" applyBorder="1" applyAlignment="1">
      <alignment vertical="center"/>
      <protection/>
    </xf>
    <xf numFmtId="0" fontId="0" fillId="34" borderId="0" xfId="0" applyFont="1" applyFill="1" applyAlignment="1">
      <alignment horizontal="center"/>
    </xf>
    <xf numFmtId="0" fontId="0" fillId="34" borderId="0" xfId="0" applyFont="1" applyFill="1" applyAlignment="1">
      <alignment/>
    </xf>
    <xf numFmtId="1" fontId="0" fillId="33" borderId="0" xfId="0" applyNumberFormat="1" applyFont="1" applyFill="1" applyAlignment="1">
      <alignment/>
    </xf>
    <xf numFmtId="1" fontId="0" fillId="34" borderId="0" xfId="0" applyNumberFormat="1" applyFont="1" applyFill="1" applyAlignment="1">
      <alignment/>
    </xf>
    <xf numFmtId="0" fontId="2" fillId="0" borderId="21" xfId="0" applyFont="1" applyFill="1" applyBorder="1" applyAlignment="1">
      <alignment/>
    </xf>
    <xf numFmtId="0" fontId="14" fillId="0" borderId="0" xfId="0" applyFont="1" applyAlignment="1">
      <alignment horizontal="center"/>
    </xf>
    <xf numFmtId="0" fontId="48" fillId="0" borderId="0" xfId="0" applyFont="1" applyAlignment="1">
      <alignment horizontal="center" vertical="center" wrapText="1"/>
    </xf>
    <xf numFmtId="0" fontId="2" fillId="0" borderId="14" xfId="0" applyFont="1" applyBorder="1" applyAlignment="1">
      <alignment horizontal="left"/>
    </xf>
    <xf numFmtId="0" fontId="2" fillId="0" borderId="22" xfId="0" applyFont="1" applyBorder="1" applyAlignment="1">
      <alignment horizontal="left"/>
    </xf>
    <xf numFmtId="0" fontId="2" fillId="0" borderId="15" xfId="0" applyFont="1" applyBorder="1" applyAlignment="1">
      <alignment horizontal="left"/>
    </xf>
    <xf numFmtId="0" fontId="0" fillId="0" borderId="14" xfId="0" applyFont="1" applyBorder="1" applyAlignment="1">
      <alignment horizontal="center"/>
    </xf>
    <xf numFmtId="0" fontId="0" fillId="0" borderId="15" xfId="0" applyFont="1" applyBorder="1" applyAlignment="1">
      <alignment horizontal="center"/>
    </xf>
    <xf numFmtId="2" fontId="0" fillId="0" borderId="14" xfId="0" applyNumberFormat="1" applyFont="1" applyBorder="1" applyAlignment="1">
      <alignment horizontal="center"/>
    </xf>
    <xf numFmtId="2" fontId="0" fillId="0" borderId="15" xfId="0" applyNumberFormat="1" applyFont="1" applyBorder="1" applyAlignment="1">
      <alignment horizontal="center"/>
    </xf>
    <xf numFmtId="2" fontId="0" fillId="0" borderId="11" xfId="0" applyNumberFormat="1" applyFont="1" applyBorder="1" applyAlignment="1">
      <alignment horizontal="center"/>
    </xf>
    <xf numFmtId="0" fontId="2" fillId="0" borderId="11" xfId="0" applyFont="1" applyBorder="1" applyAlignment="1">
      <alignment horizontal="center"/>
    </xf>
    <xf numFmtId="0" fontId="0" fillId="0" borderId="11" xfId="0" applyFont="1" applyBorder="1" applyAlignment="1">
      <alignment horizontal="center"/>
    </xf>
    <xf numFmtId="0" fontId="2" fillId="0" borderId="11" xfId="0" applyFont="1" applyBorder="1" applyAlignment="1">
      <alignment horizontal="center" vertical="center"/>
    </xf>
    <xf numFmtId="0" fontId="2" fillId="0" borderId="0" xfId="0" applyFont="1" applyAlignment="1">
      <alignment horizontal="left" vertical="top" wrapText="1"/>
    </xf>
    <xf numFmtId="0" fontId="16" fillId="0" borderId="14" xfId="0" applyFont="1" applyBorder="1" applyAlignment="1" quotePrefix="1">
      <alignment horizontal="center" vertical="top" wrapText="1"/>
    </xf>
    <xf numFmtId="0" fontId="16" fillId="0" borderId="15" xfId="0" applyFont="1" applyBorder="1" applyAlignment="1" quotePrefix="1">
      <alignment horizontal="center" vertical="top" wrapText="1"/>
    </xf>
    <xf numFmtId="0" fontId="16" fillId="0" borderId="11" xfId="0" applyFont="1" applyBorder="1" applyAlignment="1" quotePrefix="1">
      <alignment horizontal="center" vertical="top" wrapText="1"/>
    </xf>
    <xf numFmtId="0" fontId="2" fillId="0" borderId="0" xfId="0" applyFont="1" applyAlignment="1">
      <alignment horizontal="left"/>
    </xf>
    <xf numFmtId="0" fontId="2" fillId="0" borderId="11" xfId="0" applyFont="1" applyBorder="1" applyAlignment="1">
      <alignment horizontal="center" vertical="center" wrapText="1"/>
    </xf>
    <xf numFmtId="0" fontId="13" fillId="0" borderId="0" xfId="0" applyFont="1" applyAlignment="1">
      <alignment horizontal="right"/>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0" xfId="0" applyFont="1" applyAlignment="1">
      <alignment horizontal="center"/>
    </xf>
    <xf numFmtId="0" fontId="16" fillId="0" borderId="22" xfId="0" applyFont="1" applyBorder="1" applyAlignment="1" quotePrefix="1">
      <alignment horizontal="center" vertical="top" wrapText="1"/>
    </xf>
    <xf numFmtId="0" fontId="2" fillId="0" borderId="14" xfId="0" applyFont="1" applyBorder="1" applyAlignment="1">
      <alignment horizontal="left" vertical="top" wrapText="1"/>
    </xf>
    <xf numFmtId="0" fontId="2" fillId="0" borderId="22" xfId="0" applyFont="1" applyBorder="1" applyAlignment="1">
      <alignment horizontal="left" vertical="top" wrapText="1"/>
    </xf>
    <xf numFmtId="0" fontId="2" fillId="0" borderId="15" xfId="0" applyFont="1" applyBorder="1" applyAlignment="1">
      <alignment horizontal="left" vertical="top" wrapText="1"/>
    </xf>
    <xf numFmtId="0" fontId="0" fillId="0" borderId="0" xfId="0" applyFont="1" applyBorder="1" applyAlignment="1">
      <alignment horizontal="center"/>
    </xf>
    <xf numFmtId="2" fontId="2" fillId="0" borderId="11" xfId="0" applyNumberFormat="1" applyFont="1" applyBorder="1" applyAlignment="1">
      <alignment horizontal="center"/>
    </xf>
    <xf numFmtId="0" fontId="12" fillId="0" borderId="11" xfId="0" applyFont="1" applyBorder="1" applyAlignment="1">
      <alignment horizontal="center"/>
    </xf>
    <xf numFmtId="0" fontId="14" fillId="0" borderId="11" xfId="0" applyFont="1" applyBorder="1" applyAlignment="1">
      <alignment horizontal="center"/>
    </xf>
    <xf numFmtId="0" fontId="14" fillId="0" borderId="11" xfId="0" applyFont="1" applyBorder="1" applyAlignment="1">
      <alignment horizontal="center" vertical="top" wrapText="1"/>
    </xf>
    <xf numFmtId="0" fontId="14" fillId="0" borderId="11" xfId="0" applyFont="1" applyBorder="1" applyAlignment="1">
      <alignment horizontal="center" wrapText="1"/>
    </xf>
    <xf numFmtId="0" fontId="2" fillId="0" borderId="0" xfId="0" applyFont="1" applyAlignment="1">
      <alignment horizontal="center" vertical="top" wrapText="1"/>
    </xf>
    <xf numFmtId="0" fontId="14" fillId="0" borderId="0" xfId="0" applyFont="1" applyBorder="1" applyAlignment="1">
      <alignment horizontal="left" wrapText="1"/>
    </xf>
    <xf numFmtId="0" fontId="2" fillId="0" borderId="11" xfId="0" applyFont="1" applyBorder="1" applyAlignment="1">
      <alignment horizontal="center" vertical="top" wrapText="1"/>
    </xf>
    <xf numFmtId="0" fontId="2" fillId="0" borderId="22" xfId="0" applyFont="1" applyBorder="1" applyAlignment="1">
      <alignment horizontal="center"/>
    </xf>
    <xf numFmtId="0" fontId="2" fillId="0" borderId="29" xfId="0" applyFont="1" applyBorder="1" applyAlignment="1">
      <alignment horizontal="center" vertical="top"/>
    </xf>
    <xf numFmtId="0" fontId="2" fillId="0" borderId="25" xfId="0" applyFont="1" applyBorder="1" applyAlignment="1">
      <alignment horizontal="center" vertical="top"/>
    </xf>
    <xf numFmtId="0" fontId="2" fillId="0" borderId="26" xfId="0" applyFont="1" applyBorder="1" applyAlignment="1">
      <alignment horizontal="center" vertical="top"/>
    </xf>
    <xf numFmtId="0" fontId="2" fillId="0" borderId="20" xfId="0" applyFont="1" applyBorder="1" applyAlignment="1">
      <alignment horizontal="center" vertical="top"/>
    </xf>
    <xf numFmtId="0" fontId="2" fillId="0" borderId="19" xfId="0" applyFont="1" applyBorder="1" applyAlignment="1">
      <alignment horizontal="center" vertical="top"/>
    </xf>
    <xf numFmtId="0" fontId="2" fillId="0" borderId="28" xfId="0" applyFont="1" applyBorder="1" applyAlignment="1">
      <alignment horizontal="center" vertical="top"/>
    </xf>
    <xf numFmtId="0" fontId="2" fillId="0" borderId="14" xfId="0" applyFont="1" applyBorder="1" applyAlignment="1">
      <alignment horizontal="center" vertical="top" wrapText="1"/>
    </xf>
    <xf numFmtId="0" fontId="2" fillId="0" borderId="22" xfId="0" applyFont="1" applyBorder="1" applyAlignment="1">
      <alignment horizontal="center" vertical="top" wrapText="1"/>
    </xf>
    <xf numFmtId="0" fontId="2" fillId="0" borderId="15" xfId="0" applyFont="1" applyBorder="1" applyAlignment="1">
      <alignment horizontal="center" vertical="top" wrapText="1"/>
    </xf>
    <xf numFmtId="0" fontId="6" fillId="0" borderId="0" xfId="0" applyFont="1" applyAlignment="1">
      <alignment horizontal="center"/>
    </xf>
    <xf numFmtId="0" fontId="10" fillId="0" borderId="0" xfId="0" applyFont="1" applyAlignment="1">
      <alignment horizontal="center"/>
    </xf>
    <xf numFmtId="0" fontId="5" fillId="0" borderId="0" xfId="0" applyFont="1" applyAlignment="1">
      <alignment horizontal="center"/>
    </xf>
    <xf numFmtId="0" fontId="2" fillId="0" borderId="0" xfId="0" applyFont="1" applyBorder="1" applyAlignment="1">
      <alignment horizontal="left"/>
    </xf>
    <xf numFmtId="0" fontId="2" fillId="0" borderId="11"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2" fillId="0" borderId="1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xf>
    <xf numFmtId="0" fontId="2" fillId="0" borderId="21" xfId="0" applyFont="1" applyBorder="1" applyAlignment="1">
      <alignment horizontal="center" vertical="center"/>
    </xf>
    <xf numFmtId="0" fontId="2" fillId="0" borderId="12" xfId="0" applyFont="1" applyBorder="1" applyAlignment="1">
      <alignment horizontal="center" vertical="center"/>
    </xf>
    <xf numFmtId="0" fontId="2" fillId="0" borderId="29"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9"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110" fillId="0" borderId="0" xfId="0" applyFont="1" applyAlignment="1">
      <alignment horizontal="left"/>
    </xf>
    <xf numFmtId="0" fontId="2" fillId="0" borderId="0" xfId="58" applyFont="1" applyBorder="1" applyAlignment="1">
      <alignment horizontal="left" vertical="center"/>
      <protection/>
    </xf>
    <xf numFmtId="0" fontId="15" fillId="0" borderId="0" xfId="0" applyFont="1" applyAlignment="1">
      <alignment horizont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8" xfId="0" applyFont="1" applyBorder="1" applyAlignment="1">
      <alignment horizontal="center" vertical="center"/>
    </xf>
    <xf numFmtId="0" fontId="2" fillId="0" borderId="14" xfId="0" applyFont="1" applyBorder="1" applyAlignment="1">
      <alignment horizontal="center" vertical="center"/>
    </xf>
    <xf numFmtId="0" fontId="2" fillId="0" borderId="22" xfId="0" applyFont="1" applyBorder="1" applyAlignment="1">
      <alignment horizontal="center" vertical="center"/>
    </xf>
    <xf numFmtId="0" fontId="2" fillId="0" borderId="15" xfId="0" applyFont="1" applyBorder="1" applyAlignment="1">
      <alignment horizontal="center" vertical="center"/>
    </xf>
    <xf numFmtId="0" fontId="100" fillId="0" borderId="19" xfId="0" applyFont="1" applyBorder="1" applyAlignment="1">
      <alignment horizontal="center"/>
    </xf>
    <xf numFmtId="0" fontId="6" fillId="0" borderId="0" xfId="58" applyFont="1" applyAlignment="1">
      <alignment horizontal="center"/>
      <protection/>
    </xf>
    <xf numFmtId="0" fontId="10" fillId="0" borderId="0" xfId="58" applyFont="1" applyAlignment="1">
      <alignment horizontal="center"/>
      <protection/>
    </xf>
    <xf numFmtId="0" fontId="5" fillId="0" borderId="0" xfId="58" applyFont="1" applyAlignment="1">
      <alignment horizontal="center"/>
      <protection/>
    </xf>
    <xf numFmtId="0" fontId="14" fillId="0" borderId="11" xfId="60" applyFont="1" applyBorder="1" applyAlignment="1">
      <alignment horizontal="center" vertical="center" wrapText="1"/>
      <protection/>
    </xf>
    <xf numFmtId="0" fontId="25" fillId="0" borderId="0" xfId="58" applyFont="1" applyAlignment="1">
      <alignment horizontal="center"/>
      <protection/>
    </xf>
    <xf numFmtId="0" fontId="30" fillId="0" borderId="0" xfId="58" applyFont="1" applyAlignment="1">
      <alignment horizontal="center"/>
      <protection/>
    </xf>
    <xf numFmtId="0" fontId="16" fillId="0" borderId="19" xfId="60" applyFont="1" applyBorder="1" applyAlignment="1">
      <alignment horizontal="right"/>
      <protection/>
    </xf>
    <xf numFmtId="0" fontId="14" fillId="0" borderId="11" xfId="60" applyFont="1" applyBorder="1" applyAlignment="1">
      <alignment horizontal="center" vertical="center"/>
      <protection/>
    </xf>
    <xf numFmtId="0" fontId="2" fillId="0" borderId="0" xfId="60" applyFont="1" applyAlignment="1">
      <alignment horizontal="left"/>
      <protection/>
    </xf>
    <xf numFmtId="0" fontId="14" fillId="0" borderId="0" xfId="58" applyFont="1" applyAlignment="1">
      <alignment horizontal="center" vertical="top" wrapText="1"/>
      <protection/>
    </xf>
    <xf numFmtId="0" fontId="12" fillId="0" borderId="0" xfId="60" applyFont="1" applyAlignment="1">
      <alignment horizontal="left"/>
      <protection/>
    </xf>
    <xf numFmtId="0" fontId="6" fillId="0" borderId="11" xfId="60" applyFont="1" applyBorder="1" applyAlignment="1">
      <alignment horizontal="center" vertical="top" wrapText="1"/>
      <protection/>
    </xf>
    <xf numFmtId="0" fontId="6" fillId="0" borderId="11" xfId="60" applyFont="1" applyBorder="1" applyAlignment="1">
      <alignment horizontal="center" vertical="center" wrapText="1"/>
      <protection/>
    </xf>
    <xf numFmtId="0" fontId="2" fillId="0" borderId="0" xfId="55" applyFont="1" applyAlignment="1">
      <alignment horizontal="left"/>
      <protection/>
    </xf>
    <xf numFmtId="0" fontId="31" fillId="0" borderId="0" xfId="0" applyFont="1" applyAlignment="1">
      <alignment horizontal="center"/>
    </xf>
    <xf numFmtId="0" fontId="32" fillId="0" borderId="0" xfId="0" applyFont="1" applyAlignment="1">
      <alignment horizontal="center"/>
    </xf>
    <xf numFmtId="0" fontId="31" fillId="0" borderId="0" xfId="0" applyFont="1" applyAlignment="1">
      <alignment horizontal="center" wrapText="1"/>
    </xf>
    <xf numFmtId="0" fontId="16" fillId="0" borderId="19" xfId="0" applyFont="1" applyBorder="1" applyAlignment="1">
      <alignment horizontal="right"/>
    </xf>
    <xf numFmtId="0" fontId="2" fillId="0" borderId="0" xfId="55" applyFont="1" applyAlignment="1">
      <alignment horizontal="center" vertical="top" wrapText="1"/>
      <protection/>
    </xf>
    <xf numFmtId="0" fontId="0" fillId="0" borderId="0" xfId="0" applyAlignment="1">
      <alignment horizontal="center"/>
    </xf>
    <xf numFmtId="0" fontId="2" fillId="0" borderId="13" xfId="0" applyFont="1"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center" vertical="center"/>
    </xf>
    <xf numFmtId="0" fontId="3" fillId="0" borderId="0" xfId="0" applyFont="1" applyAlignment="1">
      <alignment horizontal="right"/>
    </xf>
    <xf numFmtId="0" fontId="16" fillId="0" borderId="0" xfId="0" applyFont="1" applyBorder="1" applyAlignment="1">
      <alignment horizontal="center"/>
    </xf>
    <xf numFmtId="0" fontId="45" fillId="0" borderId="29" xfId="0" applyFont="1" applyBorder="1" applyAlignment="1">
      <alignment horizontal="center"/>
    </xf>
    <xf numFmtId="0" fontId="45" fillId="0" borderId="25" xfId="0" applyFont="1" applyBorder="1" applyAlignment="1">
      <alignment horizontal="center"/>
    </xf>
    <xf numFmtId="0" fontId="45" fillId="0" borderId="30" xfId="0" applyFont="1" applyBorder="1" applyAlignment="1">
      <alignment horizontal="center"/>
    </xf>
    <xf numFmtId="0" fontId="45" fillId="0" borderId="20" xfId="0" applyFont="1" applyBorder="1" applyAlignment="1">
      <alignment horizontal="center"/>
    </xf>
    <xf numFmtId="0" fontId="45" fillId="0" borderId="19" xfId="0" applyFont="1" applyBorder="1" applyAlignment="1">
      <alignment horizontal="center"/>
    </xf>
    <xf numFmtId="0" fontId="45" fillId="0" borderId="31" xfId="0" applyFont="1" applyBorder="1" applyAlignment="1">
      <alignment horizontal="center"/>
    </xf>
    <xf numFmtId="0" fontId="11" fillId="0" borderId="0" xfId="0" applyFont="1" applyAlignment="1">
      <alignment horizontal="center"/>
    </xf>
    <xf numFmtId="0" fontId="2" fillId="0" borderId="22" xfId="0" applyFont="1" applyBorder="1" applyAlignment="1">
      <alignment horizontal="center" vertical="center" wrapText="1"/>
    </xf>
    <xf numFmtId="0" fontId="5" fillId="0" borderId="0" xfId="0" applyFont="1" applyAlignment="1">
      <alignment horizontal="center" wrapText="1"/>
    </xf>
    <xf numFmtId="0" fontId="16" fillId="0" borderId="19" xfId="0" applyFont="1" applyBorder="1" applyAlignment="1">
      <alignment horizontal="center"/>
    </xf>
    <xf numFmtId="0" fontId="44" fillId="0" borderId="0" xfId="0" applyFont="1" applyAlignment="1">
      <alignment horizontal="center" vertical="top" wrapText="1"/>
    </xf>
    <xf numFmtId="0" fontId="0" fillId="0" borderId="0" xfId="0" applyFont="1" applyAlignment="1">
      <alignment horizontal="center" vertical="top" wrapText="1"/>
    </xf>
    <xf numFmtId="0" fontId="0" fillId="0" borderId="0" xfId="0" applyFont="1" applyAlignment="1">
      <alignment horizontal="center" vertical="top"/>
    </xf>
    <xf numFmtId="0" fontId="0" fillId="0" borderId="0" xfId="0" applyFont="1" applyAlignment="1">
      <alignment horizontal="center"/>
    </xf>
    <xf numFmtId="0" fontId="0" fillId="0" borderId="0" xfId="0" applyFont="1" applyAlignment="1">
      <alignment/>
    </xf>
    <xf numFmtId="0" fontId="4" fillId="0" borderId="29"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0" xfId="0" applyFont="1" applyBorder="1" applyAlignment="1">
      <alignment horizontal="center"/>
    </xf>
    <xf numFmtId="0" fontId="4" fillId="0" borderId="19" xfId="0" applyFont="1" applyBorder="1" applyAlignment="1">
      <alignment horizontal="center"/>
    </xf>
    <xf numFmtId="0" fontId="4" fillId="0" borderId="28" xfId="0" applyFont="1" applyBorder="1" applyAlignment="1">
      <alignment horizontal="center"/>
    </xf>
    <xf numFmtId="0" fontId="0" fillId="0" borderId="0" xfId="0" applyFont="1" applyAlignment="1">
      <alignment horizontal="left"/>
    </xf>
    <xf numFmtId="0" fontId="40" fillId="0" borderId="29" xfId="0" applyFont="1" applyBorder="1" applyAlignment="1">
      <alignment horizontal="center"/>
    </xf>
    <xf numFmtId="0" fontId="0" fillId="0" borderId="25" xfId="0" applyFont="1" applyBorder="1" applyAlignment="1">
      <alignment horizontal="center"/>
    </xf>
    <xf numFmtId="0" fontId="0" fillId="0" borderId="26" xfId="0" applyFont="1" applyBorder="1" applyAlignment="1">
      <alignment horizontal="center"/>
    </xf>
    <xf numFmtId="0" fontId="0" fillId="0" borderId="20" xfId="0" applyFont="1" applyBorder="1" applyAlignment="1">
      <alignment horizontal="center"/>
    </xf>
    <xf numFmtId="0" fontId="0" fillId="0" borderId="19" xfId="0" applyFont="1" applyBorder="1" applyAlignment="1">
      <alignment horizontal="center"/>
    </xf>
    <xf numFmtId="0" fontId="0" fillId="0" borderId="28" xfId="0" applyFont="1" applyBorder="1" applyAlignment="1">
      <alignment horizontal="center"/>
    </xf>
    <xf numFmtId="0" fontId="113" fillId="0" borderId="0" xfId="0" applyFont="1" applyAlignment="1">
      <alignment horizontal="left" vertical="center"/>
    </xf>
    <xf numFmtId="0" fontId="41" fillId="0" borderId="0" xfId="0" applyFont="1" applyAlignment="1">
      <alignment horizontal="center" vertical="top" wrapText="1"/>
    </xf>
    <xf numFmtId="0" fontId="2" fillId="0" borderId="0" xfId="0" applyFont="1" applyBorder="1" applyAlignment="1">
      <alignment horizontal="right"/>
    </xf>
    <xf numFmtId="0" fontId="13" fillId="0" borderId="0" xfId="0" applyFont="1" applyAlignment="1">
      <alignment horizontal="left"/>
    </xf>
    <xf numFmtId="0" fontId="4" fillId="0" borderId="0" xfId="0" applyFont="1" applyAlignment="1">
      <alignment horizontal="center"/>
    </xf>
    <xf numFmtId="0" fontId="42" fillId="0" borderId="0" xfId="0" applyFont="1" applyAlignment="1">
      <alignment horizontal="left" vertical="center"/>
    </xf>
    <xf numFmtId="0" fontId="2" fillId="0" borderId="11" xfId="55" applyFont="1" applyBorder="1" applyAlignment="1">
      <alignment horizontal="center" vertical="center" wrapText="1"/>
      <protection/>
    </xf>
    <xf numFmtId="0" fontId="2" fillId="33" borderId="10" xfId="55" applyFont="1" applyFill="1" applyBorder="1" applyAlignment="1">
      <alignment horizontal="center" vertical="center" wrapText="1"/>
      <protection/>
    </xf>
    <xf numFmtId="0" fontId="2" fillId="33" borderId="21" xfId="55" applyFont="1" applyFill="1" applyBorder="1" applyAlignment="1">
      <alignment horizontal="center" vertical="center" wrapText="1"/>
      <protection/>
    </xf>
    <xf numFmtId="0" fontId="2" fillId="33" borderId="12" xfId="55" applyFont="1" applyFill="1" applyBorder="1" applyAlignment="1">
      <alignment horizontal="center" vertical="center" wrapText="1"/>
      <protection/>
    </xf>
    <xf numFmtId="2" fontId="11" fillId="0" borderId="10" xfId="55" applyNumberFormat="1" applyFont="1" applyBorder="1" applyAlignment="1">
      <alignment horizontal="center" vertical="center"/>
      <protection/>
    </xf>
    <xf numFmtId="2" fontId="11" fillId="0" borderId="21" xfId="55" applyNumberFormat="1" applyFont="1" applyBorder="1" applyAlignment="1">
      <alignment horizontal="center" vertical="center"/>
      <protection/>
    </xf>
    <xf numFmtId="2" fontId="11" fillId="0" borderId="12" xfId="55" applyNumberFormat="1" applyFont="1" applyBorder="1" applyAlignment="1">
      <alignment horizontal="center" vertical="center"/>
      <protection/>
    </xf>
    <xf numFmtId="0" fontId="5" fillId="0" borderId="0" xfId="55" applyFont="1" applyAlignment="1">
      <alignment horizontal="center"/>
      <protection/>
    </xf>
    <xf numFmtId="0" fontId="6" fillId="0" borderId="0" xfId="55" applyFont="1" applyAlignment="1">
      <alignment horizontal="center"/>
      <protection/>
    </xf>
    <xf numFmtId="0" fontId="10" fillId="0" borderId="0" xfId="55" applyFont="1" applyAlignment="1">
      <alignment horizontal="center"/>
      <protection/>
    </xf>
    <xf numFmtId="0" fontId="7" fillId="0" borderId="0" xfId="55" applyFont="1" applyBorder="1" applyAlignment="1">
      <alignment horizontal="left"/>
      <protection/>
    </xf>
    <xf numFmtId="0" fontId="2" fillId="0" borderId="10" xfId="55" applyFont="1" applyBorder="1" applyAlignment="1">
      <alignment horizontal="center" vertical="center" wrapText="1"/>
      <protection/>
    </xf>
    <xf numFmtId="0" fontId="2" fillId="0" borderId="21" xfId="55" applyFont="1" applyBorder="1" applyAlignment="1">
      <alignment horizontal="center" vertical="center" wrapText="1"/>
      <protection/>
    </xf>
    <xf numFmtId="0" fontId="2" fillId="0" borderId="12" xfId="55" applyFont="1" applyBorder="1" applyAlignment="1">
      <alignment horizontal="center" vertical="center" wrapText="1"/>
      <protection/>
    </xf>
    <xf numFmtId="0" fontId="2" fillId="0" borderId="0" xfId="0" applyFont="1" applyBorder="1" applyAlignment="1">
      <alignment horizontal="center" vertical="top" wrapText="1"/>
    </xf>
    <xf numFmtId="2" fontId="11" fillId="33" borderId="10" xfId="55" applyNumberFormat="1" applyFont="1" applyFill="1" applyBorder="1" applyAlignment="1">
      <alignment horizontal="center" vertical="center"/>
      <protection/>
    </xf>
    <xf numFmtId="2" fontId="11" fillId="33" borderId="21" xfId="55" applyNumberFormat="1" applyFont="1" applyFill="1" applyBorder="1" applyAlignment="1">
      <alignment horizontal="center" vertical="center"/>
      <protection/>
    </xf>
    <xf numFmtId="2" fontId="11" fillId="33" borderId="12" xfId="55" applyNumberFormat="1" applyFont="1" applyFill="1" applyBorder="1" applyAlignment="1">
      <alignment horizontal="center" vertical="center"/>
      <protection/>
    </xf>
    <xf numFmtId="2" fontId="6" fillId="0" borderId="29" xfId="0" applyNumberFormat="1" applyFont="1" applyBorder="1" applyAlignment="1">
      <alignment horizontal="center" vertical="top"/>
    </xf>
    <xf numFmtId="2" fontId="6" fillId="0" borderId="25" xfId="0" applyNumberFormat="1" applyFont="1" applyBorder="1" applyAlignment="1">
      <alignment horizontal="center" vertical="top"/>
    </xf>
    <xf numFmtId="2" fontId="6" fillId="0" borderId="26" xfId="0" applyNumberFormat="1" applyFont="1" applyBorder="1" applyAlignment="1">
      <alignment horizontal="center" vertical="top"/>
    </xf>
    <xf numFmtId="2" fontId="6" fillId="0" borderId="20" xfId="0" applyNumberFormat="1" applyFont="1" applyBorder="1" applyAlignment="1">
      <alignment horizontal="center" vertical="top"/>
    </xf>
    <xf numFmtId="2" fontId="6" fillId="0" borderId="19" xfId="0" applyNumberFormat="1" applyFont="1" applyBorder="1" applyAlignment="1">
      <alignment horizontal="center" vertical="top"/>
    </xf>
    <xf numFmtId="2" fontId="6" fillId="0" borderId="28" xfId="0" applyNumberFormat="1" applyFont="1" applyBorder="1" applyAlignment="1">
      <alignment horizontal="center" vertical="top"/>
    </xf>
    <xf numFmtId="0" fontId="41" fillId="0" borderId="0" xfId="0" applyFont="1" applyAlignment="1">
      <alignment horizontal="left"/>
    </xf>
    <xf numFmtId="0" fontId="2" fillId="0" borderId="1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6" xfId="0" applyFont="1" applyBorder="1" applyAlignment="1">
      <alignment horizontal="center" vertical="center" wrapText="1"/>
    </xf>
    <xf numFmtId="0" fontId="0" fillId="0" borderId="0" xfId="0" applyFont="1" applyBorder="1" applyAlignment="1">
      <alignment horizontal="left" vertical="top" wrapText="1"/>
    </xf>
    <xf numFmtId="0" fontId="0" fillId="0" borderId="0" xfId="0" applyFont="1" applyBorder="1" applyAlignment="1">
      <alignment horizontal="left" wrapText="1"/>
    </xf>
    <xf numFmtId="0" fontId="3" fillId="0" borderId="0" xfId="0" applyFont="1" applyAlignment="1">
      <alignment horizontal="center"/>
    </xf>
    <xf numFmtId="0" fontId="2" fillId="0" borderId="27" xfId="0" applyFont="1" applyBorder="1" applyAlignment="1">
      <alignment horizontal="center"/>
    </xf>
    <xf numFmtId="0" fontId="6" fillId="0" borderId="0" xfId="0" applyFont="1" applyAlignment="1">
      <alignment horizontal="left"/>
    </xf>
    <xf numFmtId="0" fontId="0" fillId="0" borderId="10" xfId="0" applyFont="1" applyBorder="1" applyAlignment="1">
      <alignment horizontal="center" vertical="center" wrapText="1"/>
    </xf>
    <xf numFmtId="0" fontId="0" fillId="0" borderId="21" xfId="0" applyBorder="1" applyAlignment="1">
      <alignment horizontal="center" vertical="center" wrapText="1"/>
    </xf>
    <xf numFmtId="0" fontId="0" fillId="0" borderId="12" xfId="0" applyBorder="1" applyAlignment="1">
      <alignment horizontal="center" vertical="center" wrapText="1"/>
    </xf>
    <xf numFmtId="0" fontId="16" fillId="0" borderId="19" xfId="0" applyFont="1" applyBorder="1" applyAlignment="1">
      <alignment horizontal="left"/>
    </xf>
    <xf numFmtId="0" fontId="0" fillId="0" borderId="10" xfId="0" applyFont="1" applyBorder="1" applyAlignment="1">
      <alignment horizontal="center" vertical="center"/>
    </xf>
    <xf numFmtId="0" fontId="7" fillId="0" borderId="0" xfId="0" applyFont="1" applyAlignment="1">
      <alignment horizontal="center" wrapText="1"/>
    </xf>
    <xf numFmtId="2" fontId="0" fillId="0" borderId="10" xfId="0" applyNumberFormat="1" applyFont="1" applyBorder="1" applyAlignment="1">
      <alignment horizontal="center" vertical="center" wrapText="1"/>
    </xf>
    <xf numFmtId="2" fontId="0" fillId="0" borderId="21" xfId="0" applyNumberFormat="1" applyFont="1" applyBorder="1" applyAlignment="1">
      <alignment horizontal="center" vertical="center" wrapText="1"/>
    </xf>
    <xf numFmtId="2" fontId="0" fillId="0" borderId="12" xfId="0" applyNumberFormat="1" applyFont="1" applyBorder="1" applyAlignment="1">
      <alignment horizontal="center" vertical="center" wrapText="1"/>
    </xf>
    <xf numFmtId="2" fontId="0" fillId="0" borderId="10" xfId="0" applyNumberFormat="1" applyFont="1" applyBorder="1" applyAlignment="1">
      <alignment horizontal="center" vertical="center"/>
    </xf>
    <xf numFmtId="2" fontId="0" fillId="0" borderId="21" xfId="0" applyNumberFormat="1" applyFont="1" applyBorder="1" applyAlignment="1">
      <alignment horizontal="center" vertical="center"/>
    </xf>
    <xf numFmtId="2" fontId="0" fillId="0" borderId="12" xfId="0" applyNumberFormat="1" applyFont="1" applyBorder="1" applyAlignment="1">
      <alignment horizontal="center" vertical="center"/>
    </xf>
    <xf numFmtId="0" fontId="12" fillId="0" borderId="10" xfId="0" applyFont="1" applyBorder="1" applyAlignment="1">
      <alignment horizontal="center" vertical="center"/>
    </xf>
    <xf numFmtId="0" fontId="12" fillId="0" borderId="21" xfId="0" applyFont="1" applyBorder="1" applyAlignment="1">
      <alignment horizontal="center" vertical="center"/>
    </xf>
    <xf numFmtId="0" fontId="12" fillId="0" borderId="12" xfId="0" applyFont="1" applyBorder="1" applyAlignment="1">
      <alignment horizontal="center" vertical="center"/>
    </xf>
    <xf numFmtId="0" fontId="16" fillId="0" borderId="0" xfId="0" applyFont="1" applyBorder="1" applyAlignment="1">
      <alignment horizontal="right"/>
    </xf>
    <xf numFmtId="0" fontId="6" fillId="0" borderId="14" xfId="0" applyFont="1" applyBorder="1" applyAlignment="1">
      <alignment horizontal="center" vertical="center"/>
    </xf>
    <xf numFmtId="0" fontId="6" fillId="0" borderId="22" xfId="0" applyFont="1" applyBorder="1" applyAlignment="1">
      <alignment horizontal="center" vertical="center"/>
    </xf>
    <xf numFmtId="0" fontId="6" fillId="0" borderId="15" xfId="0" applyFont="1" applyBorder="1" applyAlignment="1">
      <alignment horizontal="center" vertical="center"/>
    </xf>
    <xf numFmtId="0" fontId="111" fillId="0" borderId="10" xfId="0" applyFont="1" applyBorder="1" applyAlignment="1">
      <alignment horizontal="center" vertical="center" wrapText="1"/>
    </xf>
    <xf numFmtId="0" fontId="111" fillId="0" borderId="21" xfId="0" applyFont="1" applyBorder="1" applyAlignment="1">
      <alignment horizontal="center" vertical="center" wrapText="1"/>
    </xf>
    <xf numFmtId="0" fontId="111" fillId="0" borderId="12" xfId="0" applyFont="1" applyBorder="1" applyAlignment="1">
      <alignment horizontal="center" vertical="center" wrapText="1"/>
    </xf>
    <xf numFmtId="0" fontId="104" fillId="0" borderId="10" xfId="0" applyFont="1" applyBorder="1" applyAlignment="1">
      <alignment horizontal="center" vertical="center" wrapText="1"/>
    </xf>
    <xf numFmtId="0" fontId="104" fillId="0" borderId="21" xfId="0" applyFont="1" applyBorder="1" applyAlignment="1">
      <alignment horizontal="center" vertical="center" wrapText="1"/>
    </xf>
    <xf numFmtId="0" fontId="104" fillId="0" borderId="12" xfId="0" applyFont="1" applyBorder="1" applyAlignment="1">
      <alignment horizontal="center" vertical="center" wrapText="1"/>
    </xf>
    <xf numFmtId="0" fontId="0" fillId="0" borderId="21" xfId="0" applyBorder="1" applyAlignment="1">
      <alignment vertical="center"/>
    </xf>
    <xf numFmtId="0" fontId="0" fillId="0" borderId="12" xfId="0" applyBorder="1" applyAlignment="1">
      <alignment vertical="center"/>
    </xf>
    <xf numFmtId="0" fontId="111" fillId="0" borderId="14" xfId="0" applyFont="1" applyBorder="1" applyAlignment="1">
      <alignment horizontal="center" vertical="center" wrapText="1"/>
    </xf>
    <xf numFmtId="0" fontId="111" fillId="0" borderId="22" xfId="0" applyFont="1" applyBorder="1" applyAlignment="1">
      <alignment horizontal="center" vertical="center" wrapText="1"/>
    </xf>
    <xf numFmtId="0" fontId="111" fillId="0" borderId="15" xfId="0" applyFont="1" applyBorder="1" applyAlignment="1">
      <alignment horizontal="center" vertical="center" wrapText="1"/>
    </xf>
    <xf numFmtId="0" fontId="109" fillId="0" borderId="0" xfId="0" applyFont="1" applyBorder="1" applyAlignment="1">
      <alignment horizontal="center" vertical="top"/>
    </xf>
    <xf numFmtId="0" fontId="39" fillId="0" borderId="0" xfId="0" applyFont="1" applyAlignment="1">
      <alignment horizontal="center"/>
    </xf>
    <xf numFmtId="0" fontId="34" fillId="0" borderId="11"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15" xfId="0" applyFont="1" applyBorder="1" applyAlignment="1">
      <alignment horizontal="center" vertical="center" wrapText="1"/>
    </xf>
    <xf numFmtId="0" fontId="42" fillId="0" borderId="0" xfId="55" applyFont="1" applyAlignment="1">
      <alignment horizontal="center" vertical="top" wrapText="1"/>
      <protection/>
    </xf>
    <xf numFmtId="0" fontId="34" fillId="0" borderId="10" xfId="0" applyFont="1" applyBorder="1" applyAlignment="1">
      <alignment horizontal="center" vertical="center" wrapText="1"/>
    </xf>
    <xf numFmtId="0" fontId="34" fillId="0" borderId="12" xfId="0" applyFont="1" applyBorder="1" applyAlignment="1">
      <alignment horizontal="center" vertical="center" wrapText="1"/>
    </xf>
    <xf numFmtId="0" fontId="2" fillId="33" borderId="11" xfId="55" applyFont="1" applyFill="1" applyBorder="1" applyAlignment="1" quotePrefix="1">
      <alignment horizontal="center" vertical="center" wrapText="1"/>
      <protection/>
    </xf>
    <xf numFmtId="0" fontId="2" fillId="0" borderId="11" xfId="55" applyFont="1" applyBorder="1" applyAlignment="1">
      <alignment horizontal="left" vertical="center"/>
      <protection/>
    </xf>
    <xf numFmtId="0" fontId="5" fillId="0" borderId="0" xfId="55" applyFont="1" applyAlignment="1">
      <alignment/>
      <protection/>
    </xf>
    <xf numFmtId="0" fontId="2" fillId="33" borderId="10" xfId="55" applyFont="1" applyFill="1" applyBorder="1" applyAlignment="1" quotePrefix="1">
      <alignment horizontal="center" vertical="center" wrapText="1"/>
      <protection/>
    </xf>
    <xf numFmtId="0" fontId="2" fillId="33" borderId="12" xfId="55" applyFont="1" applyFill="1" applyBorder="1" applyAlignment="1" quotePrefix="1">
      <alignment horizontal="center" vertical="center" wrapText="1"/>
      <protection/>
    </xf>
    <xf numFmtId="0" fontId="0" fillId="0" borderId="29"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28" xfId="0" applyBorder="1" applyAlignment="1">
      <alignment horizontal="center" vertical="center"/>
    </xf>
    <xf numFmtId="0" fontId="0" fillId="0" borderId="29"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4" xfId="0" applyBorder="1" applyAlignment="1">
      <alignment horizontal="center" vertical="center" wrapText="1"/>
    </xf>
    <xf numFmtId="0" fontId="0" fillId="0" borderId="0" xfId="0" applyBorder="1" applyAlignment="1">
      <alignment horizontal="center" vertical="center" wrapText="1"/>
    </xf>
    <xf numFmtId="0" fontId="0" fillId="0" borderId="27" xfId="0" applyBorder="1" applyAlignment="1">
      <alignment horizontal="center" vertical="center" wrapText="1"/>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0" fillId="0" borderId="28" xfId="0" applyBorder="1" applyAlignment="1">
      <alignment horizontal="center" vertical="center" wrapText="1"/>
    </xf>
    <xf numFmtId="0" fontId="34" fillId="0" borderId="21"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2" xfId="0" applyFont="1" applyBorder="1" applyAlignment="1">
      <alignment horizontal="center" vertical="center" wrapText="1"/>
    </xf>
    <xf numFmtId="0" fontId="117" fillId="0" borderId="10" xfId="0" applyFont="1" applyBorder="1" applyAlignment="1">
      <alignment horizontal="center" vertical="top" wrapText="1"/>
    </xf>
    <xf numFmtId="0" fontId="117" fillId="0" borderId="21" xfId="0" applyFont="1" applyBorder="1" applyAlignment="1">
      <alignment horizontal="center" vertical="top" wrapText="1"/>
    </xf>
    <xf numFmtId="0" fontId="117" fillId="0" borderId="12" xfId="0" applyFont="1" applyBorder="1" applyAlignment="1">
      <alignment horizontal="center" vertical="top" wrapText="1"/>
    </xf>
    <xf numFmtId="0" fontId="117" fillId="0" borderId="14" xfId="0" applyFont="1" applyBorder="1" applyAlignment="1">
      <alignment horizontal="center" vertical="center" wrapText="1"/>
    </xf>
    <xf numFmtId="0" fontId="117" fillId="0" borderId="22" xfId="0" applyFont="1" applyBorder="1" applyAlignment="1">
      <alignment horizontal="center" vertical="center" wrapText="1"/>
    </xf>
    <xf numFmtId="0" fontId="117" fillId="0" borderId="15" xfId="0" applyFont="1" applyBorder="1" applyAlignment="1">
      <alignment horizontal="center" vertical="center" wrapText="1"/>
    </xf>
    <xf numFmtId="0" fontId="117" fillId="0" borderId="10" xfId="0" applyFont="1" applyBorder="1" applyAlignment="1">
      <alignment horizontal="center" vertical="center" wrapText="1"/>
    </xf>
    <xf numFmtId="0" fontId="117" fillId="0" borderId="12" xfId="0" applyFont="1" applyBorder="1" applyAlignment="1">
      <alignment horizontal="center" vertical="center" wrapText="1"/>
    </xf>
    <xf numFmtId="0" fontId="100" fillId="0" borderId="0" xfId="0" applyFont="1" applyAlignment="1">
      <alignment horizontal="right"/>
    </xf>
    <xf numFmtId="0" fontId="117" fillId="0" borderId="21" xfId="0" applyFont="1" applyBorder="1" applyAlignment="1">
      <alignment horizontal="center" vertical="center" wrapText="1"/>
    </xf>
    <xf numFmtId="0" fontId="0" fillId="0" borderId="0" xfId="0" applyFont="1" applyFill="1" applyBorder="1" applyAlignment="1">
      <alignment horizontal="left"/>
    </xf>
    <xf numFmtId="0" fontId="2" fillId="0" borderId="0" xfId="0" applyFont="1" applyFill="1" applyBorder="1" applyAlignment="1">
      <alignment horizontal="left"/>
    </xf>
    <xf numFmtId="0" fontId="15" fillId="0" borderId="0" xfId="0" applyFont="1" applyAlignment="1">
      <alignment horizontal="center" wrapText="1"/>
    </xf>
    <xf numFmtId="0" fontId="2" fillId="0" borderId="0" xfId="0" applyFont="1" applyAlignment="1">
      <alignment horizontal="right"/>
    </xf>
    <xf numFmtId="0" fontId="15" fillId="0" borderId="0" xfId="0" applyFont="1" applyAlignment="1">
      <alignment vertical="top" wrapText="1"/>
    </xf>
    <xf numFmtId="0" fontId="6" fillId="0" borderId="0" xfId="0" applyFont="1" applyAlignment="1">
      <alignment horizontal="right" vertical="top" wrapText="1"/>
    </xf>
    <xf numFmtId="0" fontId="5" fillId="0" borderId="0" xfId="0" applyFont="1" applyAlignment="1">
      <alignment vertical="top" wrapText="1"/>
    </xf>
    <xf numFmtId="0" fontId="35" fillId="0" borderId="0" xfId="0" applyFont="1" applyBorder="1" applyAlignment="1">
      <alignment horizontal="center"/>
    </xf>
    <xf numFmtId="0" fontId="98" fillId="0" borderId="11" xfId="0" applyFont="1" applyBorder="1" applyAlignment="1">
      <alignment horizontal="center" vertical="center" wrapText="1"/>
    </xf>
    <xf numFmtId="0" fontId="98" fillId="33" borderId="14" xfId="0" applyFont="1" applyFill="1" applyBorder="1" applyAlignment="1">
      <alignment horizontal="center" vertical="center" wrapText="1"/>
    </xf>
    <xf numFmtId="0" fontId="98" fillId="33" borderId="22" xfId="0" applyFont="1" applyFill="1" applyBorder="1" applyAlignment="1">
      <alignment horizontal="center" vertical="center" wrapText="1"/>
    </xf>
    <xf numFmtId="0" fontId="98" fillId="33" borderId="15" xfId="0" applyFont="1" applyFill="1" applyBorder="1" applyAlignment="1">
      <alignment horizontal="center" vertical="center" wrapText="1"/>
    </xf>
    <xf numFmtId="0" fontId="16" fillId="33" borderId="19" xfId="0" applyFont="1" applyFill="1" applyBorder="1" applyAlignment="1">
      <alignment horizontal="right"/>
    </xf>
    <xf numFmtId="0" fontId="2" fillId="0" borderId="19" xfId="0" applyFont="1" applyBorder="1" applyAlignment="1">
      <alignment horizontal="right"/>
    </xf>
    <xf numFmtId="0" fontId="35" fillId="0" borderId="29"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26"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8" xfId="0" applyFont="1" applyBorder="1" applyAlignment="1">
      <alignment horizontal="center" vertical="center" wrapText="1"/>
    </xf>
    <xf numFmtId="0" fontId="43" fillId="0" borderId="29" xfId="0" applyFont="1" applyBorder="1" applyAlignment="1">
      <alignment horizontal="center" vertical="center"/>
    </xf>
    <xf numFmtId="0" fontId="43" fillId="0" borderId="25" xfId="0" applyFont="1" applyBorder="1" applyAlignment="1">
      <alignment horizontal="center" vertical="center"/>
    </xf>
    <xf numFmtId="0" fontId="43" fillId="0" borderId="26" xfId="0" applyFont="1" applyBorder="1" applyAlignment="1">
      <alignment horizontal="center" vertical="center"/>
    </xf>
    <xf numFmtId="0" fontId="43" fillId="0" borderId="24" xfId="0" applyFont="1" applyBorder="1" applyAlignment="1">
      <alignment horizontal="center" vertical="center"/>
    </xf>
    <xf numFmtId="0" fontId="43" fillId="0" borderId="0" xfId="0" applyFont="1" applyBorder="1" applyAlignment="1">
      <alignment horizontal="center" vertical="center"/>
    </xf>
    <xf numFmtId="0" fontId="43" fillId="0" borderId="27" xfId="0" applyFont="1" applyBorder="1" applyAlignment="1">
      <alignment horizontal="center" vertical="center"/>
    </xf>
    <xf numFmtId="0" fontId="43" fillId="0" borderId="20" xfId="0" applyFont="1" applyBorder="1" applyAlignment="1">
      <alignment horizontal="center" vertical="center"/>
    </xf>
    <xf numFmtId="0" fontId="43" fillId="0" borderId="19" xfId="0" applyFont="1" applyBorder="1" applyAlignment="1">
      <alignment horizontal="center" vertical="center"/>
    </xf>
    <xf numFmtId="0" fontId="43" fillId="0" borderId="28" xfId="0" applyFont="1" applyBorder="1" applyAlignment="1">
      <alignment horizontal="center" vertical="center"/>
    </xf>
    <xf numFmtId="0" fontId="10" fillId="0" borderId="29"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8" xfId="0" applyFont="1" applyBorder="1" applyAlignment="1">
      <alignment horizontal="center" vertical="center" wrapText="1"/>
    </xf>
    <xf numFmtId="0" fontId="2" fillId="0" borderId="0" xfId="58" applyFont="1" applyAlignment="1">
      <alignment horizontal="center" vertical="top" wrapText="1"/>
      <protection/>
    </xf>
    <xf numFmtId="0" fontId="2" fillId="0" borderId="14" xfId="58" applyFont="1" applyBorder="1" applyAlignment="1">
      <alignment horizontal="center" vertical="center" wrapText="1"/>
      <protection/>
    </xf>
    <xf numFmtId="0" fontId="2" fillId="0" borderId="15" xfId="58" applyFont="1" applyBorder="1" applyAlignment="1">
      <alignment horizontal="center" vertical="center" wrapText="1"/>
      <protection/>
    </xf>
    <xf numFmtId="0" fontId="2" fillId="0" borderId="11" xfId="58" applyFont="1" applyBorder="1" applyAlignment="1">
      <alignment horizontal="center" vertical="center" wrapText="1"/>
      <protection/>
    </xf>
    <xf numFmtId="0" fontId="0" fillId="0" borderId="11" xfId="0" applyBorder="1" applyAlignment="1">
      <alignment horizontal="center" vertical="center" wrapText="1"/>
    </xf>
    <xf numFmtId="0" fontId="2" fillId="0" borderId="0" xfId="0" applyFont="1" applyBorder="1" applyAlignment="1">
      <alignment horizontal="center" vertical="center" wrapText="1"/>
    </xf>
    <xf numFmtId="0" fontId="0" fillId="0" borderId="0" xfId="0" applyAlignment="1">
      <alignment horizontal="left"/>
    </xf>
    <xf numFmtId="0" fontId="7" fillId="0" borderId="0" xfId="58" applyFont="1" applyAlignment="1">
      <alignment horizontal="center"/>
      <protection/>
    </xf>
    <xf numFmtId="0" fontId="2" fillId="0" borderId="11" xfId="58" applyFont="1" applyBorder="1" applyAlignment="1">
      <alignment horizontal="center" vertical="center"/>
      <protection/>
    </xf>
    <xf numFmtId="0" fontId="14" fillId="0" borderId="0" xfId="0" applyFont="1" applyAlignment="1">
      <alignment horizontal="center" vertical="top" wrapText="1"/>
    </xf>
    <xf numFmtId="0" fontId="0" fillId="0" borderId="0" xfId="58" applyFont="1" applyAlignment="1">
      <alignment horizontal="center"/>
      <protection/>
    </xf>
    <xf numFmtId="0" fontId="0" fillId="0" borderId="0" xfId="58" applyAlignment="1">
      <alignment horizontal="left"/>
      <protection/>
    </xf>
    <xf numFmtId="0" fontId="41" fillId="0" borderId="0" xfId="58" applyFont="1" applyAlignment="1">
      <alignment horizontal="center" vertical="top" wrapText="1"/>
      <protection/>
    </xf>
    <xf numFmtId="0" fontId="2" fillId="0" borderId="10" xfId="58" applyFont="1" applyBorder="1" applyAlignment="1">
      <alignment horizontal="center" vertical="center" wrapText="1"/>
      <protection/>
    </xf>
    <xf numFmtId="0" fontId="2" fillId="0" borderId="12" xfId="58" applyFont="1" applyBorder="1" applyAlignment="1">
      <alignment horizontal="center" vertical="center" wrapText="1"/>
      <protection/>
    </xf>
    <xf numFmtId="0" fontId="6" fillId="0" borderId="14" xfId="58" applyFont="1" applyBorder="1" applyAlignment="1">
      <alignment horizontal="center" vertical="center"/>
      <protection/>
    </xf>
    <xf numFmtId="0" fontId="6" fillId="0" borderId="22" xfId="58" applyFont="1" applyBorder="1" applyAlignment="1">
      <alignment horizontal="center" vertical="center"/>
      <protection/>
    </xf>
    <xf numFmtId="0" fontId="6" fillId="0" borderId="32" xfId="58" applyFont="1" applyBorder="1" applyAlignment="1">
      <alignment horizontal="center" vertical="center"/>
      <protection/>
    </xf>
    <xf numFmtId="0" fontId="4" fillId="0" borderId="0" xfId="58" applyFont="1" applyAlignment="1">
      <alignment horizontal="center"/>
      <protection/>
    </xf>
    <xf numFmtId="0" fontId="2" fillId="0" borderId="22" xfId="58" applyFont="1" applyBorder="1" applyAlignment="1">
      <alignment horizontal="center" vertical="center" wrapText="1"/>
      <protection/>
    </xf>
    <xf numFmtId="0" fontId="43" fillId="0" borderId="29" xfId="58" applyFont="1" applyBorder="1" applyAlignment="1">
      <alignment horizontal="center" vertical="center"/>
      <protection/>
    </xf>
    <xf numFmtId="0" fontId="43" fillId="0" borderId="25" xfId="58" applyFont="1" applyBorder="1" applyAlignment="1">
      <alignment horizontal="center" vertical="center"/>
      <protection/>
    </xf>
    <xf numFmtId="0" fontId="43" fillId="0" borderId="26" xfId="58" applyFont="1" applyBorder="1" applyAlignment="1">
      <alignment horizontal="center" vertical="center"/>
      <protection/>
    </xf>
    <xf numFmtId="0" fontId="43" fillId="0" borderId="24" xfId="58" applyFont="1" applyBorder="1" applyAlignment="1">
      <alignment horizontal="center" vertical="center"/>
      <protection/>
    </xf>
    <xf numFmtId="0" fontId="43" fillId="0" borderId="0" xfId="58" applyFont="1" applyBorder="1" applyAlignment="1">
      <alignment horizontal="center" vertical="center"/>
      <protection/>
    </xf>
    <xf numFmtId="0" fontId="43" fillId="0" borderId="27" xfId="58" applyFont="1" applyBorder="1" applyAlignment="1">
      <alignment horizontal="center" vertical="center"/>
      <protection/>
    </xf>
    <xf numFmtId="0" fontId="43" fillId="0" borderId="20" xfId="58" applyFont="1" applyBorder="1" applyAlignment="1">
      <alignment horizontal="center" vertical="center"/>
      <protection/>
    </xf>
    <xf numFmtId="0" fontId="43" fillId="0" borderId="19" xfId="58" applyFont="1" applyBorder="1" applyAlignment="1">
      <alignment horizontal="center" vertical="center"/>
      <protection/>
    </xf>
    <xf numFmtId="0" fontId="43" fillId="0" borderId="28" xfId="58" applyFont="1" applyBorder="1" applyAlignment="1">
      <alignment horizontal="center" vertical="center"/>
      <protection/>
    </xf>
    <xf numFmtId="0" fontId="10" fillId="0" borderId="29"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4" xfId="0" applyFont="1" applyBorder="1" applyAlignment="1">
      <alignment horizontal="center" vertical="center"/>
    </xf>
    <xf numFmtId="0" fontId="10" fillId="0" borderId="0" xfId="0" applyFont="1" applyBorder="1" applyAlignment="1">
      <alignment horizontal="center" vertical="center"/>
    </xf>
    <xf numFmtId="0" fontId="10" fillId="0" borderId="27" xfId="0" applyFont="1" applyBorder="1" applyAlignment="1">
      <alignment horizontal="center" vertical="center"/>
    </xf>
    <xf numFmtId="0" fontId="10" fillId="0" borderId="20" xfId="0" applyFont="1" applyBorder="1" applyAlignment="1">
      <alignment horizontal="center" vertical="center"/>
    </xf>
    <xf numFmtId="0" fontId="10" fillId="0" borderId="19" xfId="0" applyFont="1" applyBorder="1" applyAlignment="1">
      <alignment horizontal="center" vertical="center"/>
    </xf>
    <xf numFmtId="0" fontId="10" fillId="0" borderId="28" xfId="0" applyFont="1" applyBorder="1" applyAlignment="1">
      <alignment horizontal="center" vertical="center"/>
    </xf>
    <xf numFmtId="0" fontId="34" fillId="0" borderId="0" xfId="0" applyFont="1" applyAlignment="1">
      <alignment horizontal="center"/>
    </xf>
    <xf numFmtId="0" fontId="4" fillId="0" borderId="29"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7"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4" fillId="0" borderId="28" xfId="0" applyFont="1" applyBorder="1" applyAlignment="1">
      <alignment horizontal="center" vertical="center"/>
    </xf>
    <xf numFmtId="0" fontId="2" fillId="0" borderId="0" xfId="55" applyFont="1" applyAlignment="1">
      <alignment horizontal="center"/>
      <protection/>
    </xf>
    <xf numFmtId="0" fontId="16" fillId="0" borderId="0" xfId="55" applyFont="1" applyAlignment="1">
      <alignment horizontal="right"/>
      <protection/>
    </xf>
    <xf numFmtId="0" fontId="2" fillId="33" borderId="29" xfId="55" applyFont="1" applyFill="1" applyBorder="1" applyAlignment="1">
      <alignment horizontal="center" vertical="center" wrapText="1"/>
      <protection/>
    </xf>
    <xf numFmtId="0" fontId="2" fillId="33" borderId="25" xfId="55" applyFont="1" applyFill="1" applyBorder="1" applyAlignment="1">
      <alignment horizontal="center" vertical="center" wrapText="1"/>
      <protection/>
    </xf>
    <xf numFmtId="0" fontId="2" fillId="33" borderId="26" xfId="55" applyFont="1" applyFill="1" applyBorder="1" applyAlignment="1">
      <alignment horizontal="center" vertical="center" wrapText="1"/>
      <protection/>
    </xf>
    <xf numFmtId="0" fontId="14" fillId="0" borderId="0" xfId="55" applyFont="1" applyAlignment="1">
      <alignment horizontal="center"/>
      <protection/>
    </xf>
    <xf numFmtId="0" fontId="111" fillId="0" borderId="29" xfId="0" applyFont="1" applyBorder="1" applyAlignment="1">
      <alignment horizontal="center" vertical="center" wrapText="1"/>
    </xf>
    <xf numFmtId="0" fontId="111" fillId="0" borderId="25" xfId="0" applyFont="1" applyBorder="1" applyAlignment="1">
      <alignment horizontal="center" vertical="center" wrapText="1"/>
    </xf>
    <xf numFmtId="0" fontId="111" fillId="0" borderId="26" xfId="0" applyFont="1" applyBorder="1" applyAlignment="1">
      <alignment horizontal="center" vertical="center" wrapText="1"/>
    </xf>
    <xf numFmtId="0" fontId="111" fillId="0" borderId="24" xfId="0" applyFont="1" applyBorder="1" applyAlignment="1">
      <alignment horizontal="center" vertical="center" wrapText="1"/>
    </xf>
    <xf numFmtId="0" fontId="111" fillId="0" borderId="0" xfId="0" applyFont="1" applyBorder="1" applyAlignment="1">
      <alignment horizontal="center" vertical="center" wrapText="1"/>
    </xf>
    <xf numFmtId="0" fontId="111" fillId="0" borderId="27" xfId="0" applyFont="1" applyBorder="1" applyAlignment="1">
      <alignment horizontal="center" vertical="center" wrapText="1"/>
    </xf>
    <xf numFmtId="0" fontId="118" fillId="0" borderId="0" xfId="0" applyFont="1" applyBorder="1" applyAlignment="1">
      <alignment horizontal="left" vertical="center" wrapText="1"/>
    </xf>
    <xf numFmtId="0" fontId="2" fillId="0" borderId="19" xfId="55" applyFont="1" applyBorder="1" applyAlignment="1">
      <alignment horizontal="center"/>
      <protection/>
    </xf>
    <xf numFmtId="0" fontId="31" fillId="0" borderId="0" xfId="0" applyFont="1" applyAlignment="1">
      <alignment horizontal="right"/>
    </xf>
    <xf numFmtId="0" fontId="119" fillId="0" borderId="29" xfId="0" applyFont="1" applyBorder="1" applyAlignment="1">
      <alignment horizontal="center" vertical="center" wrapText="1"/>
    </xf>
    <xf numFmtId="0" fontId="119" fillId="0" borderId="25" xfId="0" applyFont="1" applyBorder="1" applyAlignment="1">
      <alignment horizontal="center" vertical="center" wrapText="1"/>
    </xf>
    <xf numFmtId="0" fontId="119" fillId="0" borderId="26" xfId="0" applyFont="1" applyBorder="1" applyAlignment="1">
      <alignment horizontal="center" vertical="center" wrapText="1"/>
    </xf>
    <xf numFmtId="0" fontId="119" fillId="0" borderId="24" xfId="0" applyFont="1" applyBorder="1" applyAlignment="1">
      <alignment horizontal="center" vertical="center" wrapText="1"/>
    </xf>
    <xf numFmtId="0" fontId="119" fillId="0" borderId="0" xfId="0" applyFont="1" applyBorder="1" applyAlignment="1">
      <alignment horizontal="center" vertical="center" wrapText="1"/>
    </xf>
    <xf numFmtId="0" fontId="119" fillId="0" borderId="27" xfId="0" applyFont="1" applyBorder="1" applyAlignment="1">
      <alignment horizontal="center" vertical="center" wrapText="1"/>
    </xf>
    <xf numFmtId="0" fontId="119" fillId="0" borderId="20" xfId="0" applyFont="1" applyBorder="1" applyAlignment="1">
      <alignment horizontal="center" vertical="center" wrapText="1"/>
    </xf>
    <xf numFmtId="0" fontId="119" fillId="0" borderId="19" xfId="0" applyFont="1" applyBorder="1" applyAlignment="1">
      <alignment horizontal="center" vertical="center" wrapText="1"/>
    </xf>
    <xf numFmtId="0" fontId="119" fillId="0" borderId="28" xfId="0" applyFont="1" applyBorder="1" applyAlignment="1">
      <alignment horizontal="center" vertical="center" wrapText="1"/>
    </xf>
    <xf numFmtId="0" fontId="111" fillId="0" borderId="11" xfId="0" applyFont="1" applyBorder="1" applyAlignment="1">
      <alignment horizontal="center" vertical="center" wrapText="1"/>
    </xf>
    <xf numFmtId="0" fontId="102" fillId="0" borderId="0" xfId="0" applyFont="1" applyBorder="1" applyAlignment="1">
      <alignment horizontal="center" vertical="top"/>
    </xf>
    <xf numFmtId="0" fontId="106" fillId="0" borderId="11" xfId="0" applyFont="1" applyBorder="1" applyAlignment="1">
      <alignment horizontal="left" vertical="center" wrapText="1"/>
    </xf>
    <xf numFmtId="0" fontId="106" fillId="0" borderId="10" xfId="0" applyFont="1" applyBorder="1" applyAlignment="1">
      <alignment horizontal="left" vertical="center" wrapText="1"/>
    </xf>
    <xf numFmtId="0" fontId="106" fillId="0" borderId="12" xfId="0" applyFont="1" applyBorder="1" applyAlignment="1">
      <alignment horizontal="left" vertical="center" wrapText="1"/>
    </xf>
    <xf numFmtId="0" fontId="114" fillId="0" borderId="0" xfId="0" applyFont="1" applyAlignment="1">
      <alignment horizontal="left"/>
    </xf>
    <xf numFmtId="0" fontId="109" fillId="0" borderId="0" xfId="0" applyFont="1" applyAlignment="1">
      <alignment horizontal="center" vertical="center"/>
    </xf>
    <xf numFmtId="0" fontId="109" fillId="0" borderId="0" xfId="0" applyFont="1" applyBorder="1" applyAlignment="1">
      <alignment horizontal="center" vertical="center"/>
    </xf>
    <xf numFmtId="0" fontId="14" fillId="0" borderId="11" xfId="0" applyFont="1" applyBorder="1" applyAlignment="1">
      <alignment horizontal="center" vertical="center"/>
    </xf>
    <xf numFmtId="0" fontId="14" fillId="0" borderId="11" xfId="0" applyFont="1" applyBorder="1" applyAlignment="1">
      <alignment horizontal="center" vertical="center" wrapText="1"/>
    </xf>
    <xf numFmtId="0" fontId="10" fillId="0" borderId="0" xfId="0" applyFont="1" applyAlignment="1">
      <alignment horizontal="center" vertical="top" wrapText="1"/>
    </xf>
    <xf numFmtId="0" fontId="11" fillId="0" borderId="0" xfId="0" applyFont="1" applyAlignment="1">
      <alignment horizontal="center" vertical="top" wrapText="1"/>
    </xf>
    <xf numFmtId="0" fontId="5" fillId="0" borderId="0" xfId="0" applyFont="1" applyAlignment="1">
      <alignment horizontal="center" vertical="top" wrapText="1"/>
    </xf>
    <xf numFmtId="0" fontId="14" fillId="0" borderId="1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2" xfId="0" applyFont="1" applyBorder="1" applyAlignment="1">
      <alignment horizontal="center" vertical="center" wrapText="1"/>
    </xf>
    <xf numFmtId="0" fontId="41" fillId="33" borderId="0" xfId="0" applyFont="1" applyFill="1" applyAlignment="1">
      <alignment horizontal="center"/>
    </xf>
    <xf numFmtId="0" fontId="2" fillId="33" borderId="2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3" fillId="33" borderId="0" xfId="0" applyFont="1" applyFill="1" applyAlignment="1">
      <alignment horizontal="right"/>
    </xf>
    <xf numFmtId="0" fontId="15" fillId="33" borderId="0" xfId="0" applyFont="1" applyFill="1" applyAlignment="1">
      <alignment horizontal="center" wrapText="1"/>
    </xf>
    <xf numFmtId="0" fontId="6" fillId="33" borderId="0" xfId="0" applyFont="1" applyFill="1" applyAlignment="1">
      <alignment horizontal="center"/>
    </xf>
    <xf numFmtId="0" fontId="2" fillId="33" borderId="0" xfId="0" applyFont="1" applyFill="1" applyAlignment="1">
      <alignment horizontal="center"/>
    </xf>
    <xf numFmtId="0" fontId="2" fillId="33" borderId="14"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4" fillId="33" borderId="0" xfId="0" applyFont="1" applyFill="1" applyAlignment="1">
      <alignment horizontal="center"/>
    </xf>
    <xf numFmtId="0" fontId="0" fillId="33" borderId="0" xfId="0" applyFont="1" applyFill="1" applyAlignment="1">
      <alignment horizontal="center"/>
    </xf>
    <xf numFmtId="0" fontId="2" fillId="33" borderId="0" xfId="0" applyFont="1" applyFill="1" applyBorder="1" applyAlignment="1">
      <alignment horizontal="right"/>
    </xf>
    <xf numFmtId="0" fontId="2" fillId="33" borderId="11" xfId="0" applyFont="1" applyFill="1" applyBorder="1" applyAlignment="1">
      <alignment horizontal="center" vertical="center" wrapText="1"/>
    </xf>
    <xf numFmtId="0" fontId="41" fillId="33" borderId="0" xfId="0" applyFont="1" applyFill="1" applyAlignment="1">
      <alignment horizontal="center" vertical="top" wrapText="1"/>
    </xf>
    <xf numFmtId="0" fontId="0" fillId="33" borderId="14" xfId="0" applyFont="1" applyFill="1" applyBorder="1" applyAlignment="1">
      <alignment/>
    </xf>
    <xf numFmtId="0" fontId="0" fillId="33" borderId="22" xfId="0" applyFont="1" applyFill="1" applyBorder="1" applyAlignment="1">
      <alignment/>
    </xf>
    <xf numFmtId="0" fontId="0" fillId="33" borderId="15" xfId="0" applyFont="1" applyFill="1" applyBorder="1" applyAlignment="1">
      <alignment/>
    </xf>
    <xf numFmtId="0" fontId="6" fillId="33" borderId="29"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28" xfId="0" applyFont="1" applyFill="1" applyBorder="1" applyAlignment="1">
      <alignment horizontal="center" vertical="center"/>
    </xf>
    <xf numFmtId="0" fontId="2" fillId="33" borderId="25"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3" borderId="14" xfId="0" applyFont="1" applyFill="1" applyBorder="1" applyAlignment="1">
      <alignment horizontal="center" vertical="top" wrapText="1"/>
    </xf>
    <xf numFmtId="0" fontId="2" fillId="33" borderId="22" xfId="0" applyFont="1" applyFill="1" applyBorder="1" applyAlignment="1">
      <alignment horizontal="center" vertical="top" wrapText="1"/>
    </xf>
    <xf numFmtId="0" fontId="2" fillId="33" borderId="15" xfId="0" applyFont="1" applyFill="1" applyBorder="1" applyAlignment="1">
      <alignment horizontal="center" vertical="top" wrapText="1"/>
    </xf>
    <xf numFmtId="0" fontId="10" fillId="33" borderId="0" xfId="0" applyFont="1" applyFill="1" applyAlignment="1">
      <alignment horizontal="center"/>
    </xf>
    <xf numFmtId="0" fontId="2" fillId="33" borderId="10"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7" fillId="33" borderId="0" xfId="0" applyFont="1" applyFill="1" applyAlignment="1">
      <alignment horizontal="center" wrapText="1"/>
    </xf>
    <xf numFmtId="0" fontId="21" fillId="0" borderId="14" xfId="55" applyFont="1" applyBorder="1" applyAlignment="1">
      <alignment horizontal="center" vertical="center" wrapText="1"/>
      <protection/>
    </xf>
    <xf numFmtId="0" fontId="21" fillId="0" borderId="22" xfId="55" applyFont="1" applyBorder="1" applyAlignment="1">
      <alignment horizontal="center" vertical="center" wrapText="1"/>
      <protection/>
    </xf>
    <xf numFmtId="0" fontId="21" fillId="0" borderId="26" xfId="55" applyFont="1" applyBorder="1" applyAlignment="1">
      <alignment horizontal="center" vertical="center" wrapText="1"/>
      <protection/>
    </xf>
    <xf numFmtId="0" fontId="21" fillId="0" borderId="11" xfId="55" applyFont="1" applyBorder="1" applyAlignment="1">
      <alignment horizontal="center" vertical="center" wrapText="1"/>
      <protection/>
    </xf>
    <xf numFmtId="0" fontId="21" fillId="0" borderId="15" xfId="55" applyFont="1" applyBorder="1" applyAlignment="1">
      <alignment horizontal="center" vertical="center" wrapText="1"/>
      <protection/>
    </xf>
    <xf numFmtId="0" fontId="28" fillId="0" borderId="0" xfId="55" applyFont="1" applyAlignment="1">
      <alignment horizontal="center"/>
      <protection/>
    </xf>
    <xf numFmtId="0" fontId="21" fillId="0" borderId="10" xfId="55" applyFont="1" applyBorder="1" applyAlignment="1">
      <alignment horizontal="center" vertical="center" wrapText="1"/>
      <protection/>
    </xf>
    <xf numFmtId="0" fontId="21" fillId="0" borderId="12" xfId="55" applyFont="1" applyBorder="1" applyAlignment="1">
      <alignment horizontal="center" vertical="center" wrapText="1"/>
      <protection/>
    </xf>
    <xf numFmtId="0" fontId="17" fillId="0" borderId="11" xfId="55" applyFont="1" applyBorder="1" applyAlignment="1">
      <alignment horizontal="center" vertical="center" wrapText="1"/>
      <protection/>
    </xf>
    <xf numFmtId="0" fontId="17" fillId="0" borderId="14" xfId="55" applyFont="1" applyBorder="1" applyAlignment="1">
      <alignment horizontal="center" vertical="center" wrapText="1"/>
      <protection/>
    </xf>
    <xf numFmtId="0" fontId="17" fillId="0" borderId="22" xfId="55" applyFont="1" applyBorder="1" applyAlignment="1">
      <alignment horizontal="center" vertical="center" wrapText="1"/>
      <protection/>
    </xf>
    <xf numFmtId="0" fontId="17" fillId="0" borderId="15" xfId="55" applyFont="1" applyBorder="1" applyAlignment="1">
      <alignment horizontal="center" vertical="center" wrapText="1"/>
      <protection/>
    </xf>
    <xf numFmtId="0" fontId="2" fillId="33" borderId="0" xfId="0" applyFont="1" applyFill="1" applyAlignment="1">
      <alignment horizontal="center" vertical="top" wrapText="1"/>
    </xf>
    <xf numFmtId="0" fontId="3" fillId="0" borderId="0" xfId="0" applyFont="1" applyAlignment="1">
      <alignment horizontal="left"/>
    </xf>
    <xf numFmtId="0" fontId="21" fillId="0" borderId="21" xfId="55" applyFont="1" applyBorder="1" applyAlignment="1">
      <alignment horizontal="center" vertical="center" wrapText="1"/>
      <protection/>
    </xf>
    <xf numFmtId="0" fontId="21" fillId="0" borderId="29" xfId="55" applyFont="1" applyBorder="1" applyAlignment="1">
      <alignment horizontal="center" vertical="center" wrapText="1"/>
      <protection/>
    </xf>
    <xf numFmtId="0" fontId="12" fillId="0" borderId="0" xfId="0" applyFont="1" applyBorder="1" applyAlignment="1">
      <alignment horizontal="left" vertical="center" wrapText="1"/>
    </xf>
    <xf numFmtId="0" fontId="19" fillId="0" borderId="14" xfId="55" applyFont="1" applyBorder="1" applyAlignment="1">
      <alignment horizontal="center" vertical="center" wrapText="1"/>
      <protection/>
    </xf>
    <xf numFmtId="0" fontId="19" fillId="0" borderId="22" xfId="55" applyFont="1" applyBorder="1" applyAlignment="1">
      <alignment horizontal="center" vertical="center" wrapText="1"/>
      <protection/>
    </xf>
    <xf numFmtId="0" fontId="19" fillId="0" borderId="15" xfId="55" applyFont="1" applyBorder="1" applyAlignment="1">
      <alignment horizontal="center" vertical="center" wrapText="1"/>
      <protection/>
    </xf>
    <xf numFmtId="0" fontId="22" fillId="0" borderId="0" xfId="55" applyFont="1" applyAlignment="1">
      <alignment horizontal="center"/>
      <protection/>
    </xf>
    <xf numFmtId="0" fontId="12" fillId="0" borderId="25" xfId="0" applyFont="1" applyBorder="1" applyAlignment="1">
      <alignment horizontal="left" vertical="center" wrapText="1"/>
    </xf>
    <xf numFmtId="0" fontId="19" fillId="0" borderId="11" xfId="55" applyFont="1" applyBorder="1" applyAlignment="1">
      <alignment horizontal="center" vertical="center" wrapText="1"/>
      <protection/>
    </xf>
    <xf numFmtId="0" fontId="21" fillId="0" borderId="24" xfId="55" applyFont="1" applyBorder="1" applyAlignment="1">
      <alignment horizontal="center" vertical="center" wrapText="1"/>
      <protection/>
    </xf>
    <xf numFmtId="0" fontId="21" fillId="0" borderId="27" xfId="55" applyFont="1" applyBorder="1" applyAlignment="1">
      <alignment horizontal="center" vertical="center" wrapText="1"/>
      <protection/>
    </xf>
    <xf numFmtId="0" fontId="2" fillId="33" borderId="0" xfId="0" applyFont="1" applyFill="1" applyAlignment="1">
      <alignment horizontal="left"/>
    </xf>
    <xf numFmtId="0" fontId="3" fillId="0" borderId="0" xfId="59" applyFont="1" applyAlignment="1">
      <alignment horizontal="right"/>
      <protection/>
    </xf>
    <xf numFmtId="0" fontId="16" fillId="0" borderId="14" xfId="59" applyFont="1" applyBorder="1" applyAlignment="1">
      <alignment horizontal="center" vertical="center" wrapText="1"/>
      <protection/>
    </xf>
    <xf numFmtId="0" fontId="16" fillId="0" borderId="22" xfId="59" applyFont="1" applyBorder="1" applyAlignment="1">
      <alignment horizontal="center" vertical="center" wrapText="1"/>
      <protection/>
    </xf>
    <xf numFmtId="0" fontId="16" fillId="0" borderId="15" xfId="59" applyFont="1" applyBorder="1" applyAlignment="1">
      <alignment horizontal="center" vertical="center" wrapText="1"/>
      <protection/>
    </xf>
    <xf numFmtId="0" fontId="6" fillId="0" borderId="0" xfId="59" applyFont="1" applyAlignment="1">
      <alignment horizontal="center"/>
      <protection/>
    </xf>
    <xf numFmtId="0" fontId="2" fillId="0" borderId="14" xfId="59" applyFont="1" applyBorder="1" applyAlignment="1">
      <alignment horizontal="center"/>
      <protection/>
    </xf>
    <xf numFmtId="0" fontId="2" fillId="0" borderId="15" xfId="59" applyFont="1" applyBorder="1" applyAlignment="1">
      <alignment horizontal="center"/>
      <protection/>
    </xf>
    <xf numFmtId="0" fontId="2" fillId="0" borderId="11" xfId="59" applyFont="1" applyBorder="1" applyAlignment="1">
      <alignment horizontal="center"/>
      <protection/>
    </xf>
    <xf numFmtId="0" fontId="4" fillId="0" borderId="0" xfId="59" applyFont="1" applyAlignment="1">
      <alignment horizontal="center"/>
      <protection/>
    </xf>
    <xf numFmtId="0" fontId="16" fillId="0" borderId="10" xfId="59" applyFont="1" applyBorder="1" applyAlignment="1">
      <alignment horizontal="center" vertical="center" wrapText="1"/>
      <protection/>
    </xf>
    <xf numFmtId="0" fontId="16" fillId="0" borderId="21" xfId="59" applyFont="1" applyBorder="1" applyAlignment="1">
      <alignment horizontal="center" vertical="center" wrapText="1"/>
      <protection/>
    </xf>
    <xf numFmtId="0" fontId="16" fillId="0" borderId="12" xfId="59" applyFont="1" applyBorder="1" applyAlignment="1">
      <alignment horizontal="center" vertical="center" wrapText="1"/>
      <protection/>
    </xf>
    <xf numFmtId="0" fontId="5" fillId="0" borderId="0" xfId="59" applyFont="1" applyAlignment="1">
      <alignment horizontal="center"/>
      <protection/>
    </xf>
    <xf numFmtId="0" fontId="16" fillId="0" borderId="0" xfId="59" applyFont="1" applyBorder="1" applyAlignment="1">
      <alignment horizontal="center"/>
      <protection/>
    </xf>
    <xf numFmtId="0" fontId="16" fillId="0" borderId="14" xfId="59" applyFont="1" applyBorder="1" applyAlignment="1">
      <alignment horizontal="center" vertical="center"/>
      <protection/>
    </xf>
    <xf numFmtId="0" fontId="16" fillId="0" borderId="22" xfId="59" applyFont="1" applyBorder="1" applyAlignment="1">
      <alignment horizontal="center" vertical="center"/>
      <protection/>
    </xf>
    <xf numFmtId="0" fontId="16" fillId="0" borderId="15" xfId="59" applyFont="1" applyBorder="1" applyAlignment="1">
      <alignment horizontal="center" vertical="center"/>
      <protection/>
    </xf>
    <xf numFmtId="0" fontId="16" fillId="0" borderId="11" xfId="59" applyFont="1" applyBorder="1" applyAlignment="1">
      <alignment horizontal="center" vertical="center"/>
      <protection/>
    </xf>
    <xf numFmtId="0" fontId="16" fillId="0" borderId="11" xfId="59" applyFont="1" applyBorder="1" applyAlignment="1">
      <alignment horizontal="center" vertical="center" wrapText="1"/>
      <protection/>
    </xf>
    <xf numFmtId="0" fontId="7" fillId="0" borderId="14" xfId="59" applyFont="1" applyBorder="1" applyAlignment="1">
      <alignment horizontal="center" vertical="top" wrapText="1"/>
      <protection/>
    </xf>
    <xf numFmtId="0" fontId="7" fillId="0" borderId="15" xfId="59" applyFont="1" applyBorder="1" applyAlignment="1">
      <alignment horizontal="center" vertical="top" wrapText="1"/>
      <protection/>
    </xf>
    <xf numFmtId="0" fontId="2" fillId="0" borderId="0" xfId="59" applyFont="1" applyAlignment="1">
      <alignment horizontal="left"/>
      <protection/>
    </xf>
    <xf numFmtId="0" fontId="0" fillId="0" borderId="0" xfId="59" applyAlignment="1">
      <alignment horizontal="left"/>
      <protection/>
    </xf>
    <xf numFmtId="0" fontId="2" fillId="0" borderId="0" xfId="59" applyFont="1" applyAlignment="1">
      <alignment horizontal="center" vertical="top" wrapText="1"/>
      <protection/>
    </xf>
    <xf numFmtId="0" fontId="19" fillId="0" borderId="14" xfId="57" applyFont="1" applyBorder="1" applyAlignment="1">
      <alignment horizontal="center" vertical="center"/>
      <protection/>
    </xf>
    <xf numFmtId="0" fontId="19" fillId="0" borderId="15" xfId="57" applyFont="1" applyBorder="1" applyAlignment="1">
      <alignment horizontal="center"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2 2" xfId="57"/>
    <cellStyle name="Normal 3" xfId="58"/>
    <cellStyle name="Normal 3 2"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styles" Target="styles.xml" /><Relationship Id="rId70" Type="http://schemas.openxmlformats.org/officeDocument/2006/relationships/sharedStrings" Target="sharedStrings.xml" /><Relationship Id="rId7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2</xdr:row>
      <xdr:rowOff>152400</xdr:rowOff>
    </xdr:from>
    <xdr:ext cx="9258300" cy="4533900"/>
    <xdr:sp>
      <xdr:nvSpPr>
        <xdr:cNvPr id="1" name="Rectangle 1"/>
        <xdr:cNvSpPr>
          <a:spLocks/>
        </xdr:cNvSpPr>
      </xdr:nvSpPr>
      <xdr:spPr>
        <a:xfrm>
          <a:off x="85725" y="476250"/>
          <a:ext cx="9258300" cy="4533900"/>
        </a:xfrm>
        <a:prstGeom prst="rect">
          <a:avLst/>
        </a:prstGeom>
        <a:noFill/>
        <a:ln w="9525" cmpd="sng">
          <a:noFill/>
        </a:ln>
      </xdr:spPr>
      <xdr:txBody>
        <a:bodyPr vertOverflow="clip" wrap="square"/>
        <a:p>
          <a:pPr algn="ctr">
            <a:defRPr/>
          </a:pPr>
          <a:r>
            <a:rPr lang="en-US" cap="none" sz="5400" b="1" i="0" u="none" baseline="0"/>
            <a:t>Annual Work Plan &amp; Budget
</a:t>
          </a:r>
          <a:r>
            <a:rPr lang="en-US" cap="none" sz="5400" b="1" i="0" u="none" baseline="0"/>
            <a:t>2018-19
</a:t>
          </a:r>
          <a:r>
            <a:rPr lang="en-US" cap="none" sz="5400" b="1" i="0" u="none" baseline="0"/>
            <a:t>
</a:t>
          </a:r>
          <a:r>
            <a:rPr lang="en-US" cap="none" sz="4400" b="1" i="0" u="none" baseline="0"/>
            <a:t>State:TRIPURA.</a:t>
          </a:r>
          <a:r>
            <a:rPr lang="en-US" cap="none" sz="4400" b="1" i="0" u="none" baseline="0"/>
            <a:t>
</a:t>
          </a:r>
          <a:r>
            <a:rPr lang="en-US" cap="none" sz="4400" b="1" i="0" u="none" baseline="0"/>
            <a:t>Date of Submission:15.05.2018.</a:t>
          </a:r>
          <a:r>
            <a:rPr lang="en-US" cap="none" sz="4400" b="1" i="0" u="none" baseline="0"/>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view="pageBreakPreview" zoomScale="90" zoomScaleSheetLayoutView="90" zoomScalePageLayoutView="0" workbookViewId="0" topLeftCell="A1">
      <selection activeCell="A2" sqref="A2"/>
    </sheetView>
  </sheetViews>
  <sheetFormatPr defaultColWidth="9.140625" defaultRowHeight="12.75"/>
  <cols>
    <col min="15" max="15" width="12.421875" style="0" customWidth="1"/>
  </cols>
  <sheetData/>
  <sheetProtection/>
  <printOptions/>
  <pageMargins left="0.59" right="0.23" top="3.54" bottom="0.748031496062992" header="2.37" footer="0.31496062992126"/>
  <pageSetup fitToHeight="1" fitToWidth="1" horizontalDpi="600" verticalDpi="600" orientation="portrait" paperSize="9" scale="6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S32"/>
  <sheetViews>
    <sheetView view="pageBreakPreview" zoomScaleSheetLayoutView="100" zoomScalePageLayoutView="0" workbookViewId="0" topLeftCell="A1">
      <selection activeCell="B8" sqref="B8:B9"/>
    </sheetView>
  </sheetViews>
  <sheetFormatPr defaultColWidth="9.140625" defaultRowHeight="12.75"/>
  <cols>
    <col min="1" max="1" width="5.28125" style="0" customWidth="1"/>
    <col min="2" max="2" width="10.7109375" style="0" customWidth="1"/>
    <col min="3" max="3" width="10.57421875" style="0" customWidth="1"/>
    <col min="5" max="5" width="9.57421875" style="0" customWidth="1"/>
    <col min="6" max="6" width="9.7109375" style="0" customWidth="1"/>
    <col min="7" max="7" width="9.421875" style="0" customWidth="1"/>
    <col min="8" max="8" width="10.57421875" style="0" customWidth="1"/>
    <col min="9" max="9" width="9.8515625" style="0" customWidth="1"/>
    <col min="11" max="11" width="11.8515625" style="0" customWidth="1"/>
    <col min="12" max="12" width="8.28125" style="0" customWidth="1"/>
    <col min="13" max="13" width="9.7109375" style="0" customWidth="1"/>
    <col min="14" max="14" width="9.8515625" style="0" customWidth="1"/>
  </cols>
  <sheetData>
    <row r="1" spans="4:14" ht="12.75" customHeight="1">
      <c r="D1" s="596"/>
      <c r="E1" s="596"/>
      <c r="F1" s="596"/>
      <c r="G1" s="596"/>
      <c r="H1" s="596"/>
      <c r="I1" s="596"/>
      <c r="J1" s="596"/>
      <c r="M1" s="674" t="s">
        <v>265</v>
      </c>
      <c r="N1" s="674"/>
    </row>
    <row r="2" spans="1:14" ht="15">
      <c r="A2" s="682" t="s">
        <v>0</v>
      </c>
      <c r="B2" s="682"/>
      <c r="C2" s="682"/>
      <c r="D2" s="682"/>
      <c r="E2" s="682"/>
      <c r="F2" s="682"/>
      <c r="G2" s="682"/>
      <c r="H2" s="682"/>
      <c r="I2" s="682"/>
      <c r="J2" s="682"/>
      <c r="K2" s="682"/>
      <c r="L2" s="682"/>
      <c r="M2" s="682"/>
      <c r="N2" s="682"/>
    </row>
    <row r="3" spans="1:14" ht="20.25">
      <c r="A3" s="621" t="s">
        <v>827</v>
      </c>
      <c r="B3" s="621"/>
      <c r="C3" s="621"/>
      <c r="D3" s="621"/>
      <c r="E3" s="621"/>
      <c r="F3" s="621"/>
      <c r="G3" s="621"/>
      <c r="H3" s="621"/>
      <c r="I3" s="621"/>
      <c r="J3" s="621"/>
      <c r="K3" s="621"/>
      <c r="L3" s="621"/>
      <c r="M3" s="621"/>
      <c r="N3" s="621"/>
    </row>
    <row r="4" ht="11.25" customHeight="1"/>
    <row r="5" spans="1:14" ht="15.75">
      <c r="A5" s="622" t="s">
        <v>834</v>
      </c>
      <c r="B5" s="622"/>
      <c r="C5" s="622"/>
      <c r="D5" s="622"/>
      <c r="E5" s="622"/>
      <c r="F5" s="622"/>
      <c r="G5" s="622"/>
      <c r="H5" s="622"/>
      <c r="I5" s="622"/>
      <c r="J5" s="622"/>
      <c r="K5" s="622"/>
      <c r="L5" s="622"/>
      <c r="M5" s="622"/>
      <c r="N5" s="622"/>
    </row>
    <row r="7" spans="1:15" ht="12.75">
      <c r="A7" s="589" t="s">
        <v>491</v>
      </c>
      <c r="B7" s="589"/>
      <c r="L7" s="675" t="s">
        <v>967</v>
      </c>
      <c r="M7" s="675"/>
      <c r="N7" s="675"/>
      <c r="O7" s="113"/>
    </row>
    <row r="8" spans="1:19" s="264" customFormat="1" ht="15.75" customHeight="1">
      <c r="A8" s="627" t="s">
        <v>2</v>
      </c>
      <c r="B8" s="627" t="s">
        <v>3</v>
      </c>
      <c r="C8" s="584" t="s">
        <v>4</v>
      </c>
      <c r="D8" s="584"/>
      <c r="E8" s="584"/>
      <c r="F8" s="646"/>
      <c r="G8" s="646"/>
      <c r="H8" s="584" t="s">
        <v>99</v>
      </c>
      <c r="I8" s="584"/>
      <c r="J8" s="584"/>
      <c r="K8" s="584"/>
      <c r="L8" s="584"/>
      <c r="M8" s="627" t="s">
        <v>135</v>
      </c>
      <c r="N8" s="590" t="s">
        <v>136</v>
      </c>
      <c r="Q8" s="273"/>
      <c r="R8" s="273"/>
      <c r="S8" s="273"/>
    </row>
    <row r="9" spans="1:19" s="264" customFormat="1" ht="38.25">
      <c r="A9" s="629"/>
      <c r="B9" s="629"/>
      <c r="C9" s="261" t="s">
        <v>5</v>
      </c>
      <c r="D9" s="261" t="s">
        <v>6</v>
      </c>
      <c r="E9" s="261" t="s">
        <v>367</v>
      </c>
      <c r="F9" s="257" t="s">
        <v>97</v>
      </c>
      <c r="G9" s="257" t="s">
        <v>117</v>
      </c>
      <c r="H9" s="261" t="s">
        <v>5</v>
      </c>
      <c r="I9" s="258" t="s">
        <v>6</v>
      </c>
      <c r="J9" s="261" t="s">
        <v>367</v>
      </c>
      <c r="K9" s="257" t="s">
        <v>97</v>
      </c>
      <c r="L9" s="257" t="s">
        <v>118</v>
      </c>
      <c r="M9" s="629"/>
      <c r="N9" s="590"/>
      <c r="Q9" s="273"/>
      <c r="R9" s="273"/>
      <c r="S9" s="273"/>
    </row>
    <row r="10" spans="1:19" s="15" customFormat="1" ht="12.75">
      <c r="A10" s="5">
        <v>1</v>
      </c>
      <c r="B10" s="5">
        <v>2</v>
      </c>
      <c r="C10" s="5">
        <v>3</v>
      </c>
      <c r="D10" s="5">
        <v>4</v>
      </c>
      <c r="E10" s="5">
        <v>5</v>
      </c>
      <c r="F10" s="6">
        <v>6</v>
      </c>
      <c r="G10" s="132">
        <v>7</v>
      </c>
      <c r="H10" s="5">
        <v>8</v>
      </c>
      <c r="I10" s="104">
        <v>9</v>
      </c>
      <c r="J10" s="5">
        <v>10</v>
      </c>
      <c r="K10" s="3">
        <v>11</v>
      </c>
      <c r="L10" s="112">
        <v>12</v>
      </c>
      <c r="M10" s="112">
        <v>13</v>
      </c>
      <c r="N10" s="3">
        <v>14</v>
      </c>
      <c r="Q10" s="28"/>
      <c r="R10" s="28"/>
      <c r="S10" s="28"/>
    </row>
    <row r="11" spans="1:14" ht="12.75">
      <c r="A11" s="8">
        <v>1</v>
      </c>
      <c r="B11" s="19" t="s">
        <v>492</v>
      </c>
      <c r="C11" s="9">
        <v>290</v>
      </c>
      <c r="D11" s="9">
        <v>19</v>
      </c>
      <c r="E11" s="9">
        <v>0</v>
      </c>
      <c r="F11" s="9">
        <v>0</v>
      </c>
      <c r="G11" s="72">
        <f>SUM(C11:F11)</f>
        <v>309</v>
      </c>
      <c r="H11" s="10">
        <f>C11</f>
        <v>290</v>
      </c>
      <c r="I11" s="10">
        <f>D11</f>
        <v>19</v>
      </c>
      <c r="J11" s="10">
        <f>E11</f>
        <v>0</v>
      </c>
      <c r="K11" s="10">
        <f>F11</f>
        <v>0</v>
      </c>
      <c r="L11" s="9">
        <f>SUM(H11:K11)</f>
        <v>309</v>
      </c>
      <c r="M11" s="9">
        <f>G11-L11</f>
        <v>0</v>
      </c>
      <c r="N11" s="671" t="s">
        <v>532</v>
      </c>
    </row>
    <row r="12" spans="1:14" ht="12.75">
      <c r="A12" s="8">
        <v>2</v>
      </c>
      <c r="B12" s="19" t="s">
        <v>493</v>
      </c>
      <c r="C12" s="9">
        <v>277</v>
      </c>
      <c r="D12" s="9">
        <v>0</v>
      </c>
      <c r="E12" s="9">
        <v>0</v>
      </c>
      <c r="F12" s="9">
        <v>7</v>
      </c>
      <c r="G12" s="72">
        <f aca="true" t="shared" si="0" ref="G12:G18">SUM(C12:F12)</f>
        <v>284</v>
      </c>
      <c r="H12" s="10">
        <f aca="true" t="shared" si="1" ref="H12:K18">C12</f>
        <v>277</v>
      </c>
      <c r="I12" s="10">
        <f t="shared" si="1"/>
        <v>0</v>
      </c>
      <c r="J12" s="10">
        <f t="shared" si="1"/>
        <v>0</v>
      </c>
      <c r="K12" s="10">
        <f t="shared" si="1"/>
        <v>7</v>
      </c>
      <c r="L12" s="9">
        <f aca="true" t="shared" si="2" ref="L12:L18">SUM(H12:K12)</f>
        <v>284</v>
      </c>
      <c r="M12" s="9">
        <f aca="true" t="shared" si="3" ref="M12:M18">G12-L12</f>
        <v>0</v>
      </c>
      <c r="N12" s="672"/>
    </row>
    <row r="13" spans="1:14" ht="12.75">
      <c r="A13" s="8">
        <v>3</v>
      </c>
      <c r="B13" s="19" t="s">
        <v>494</v>
      </c>
      <c r="C13" s="9">
        <v>209</v>
      </c>
      <c r="D13" s="9">
        <v>2</v>
      </c>
      <c r="E13" s="9">
        <v>0</v>
      </c>
      <c r="F13" s="9">
        <v>0</v>
      </c>
      <c r="G13" s="72">
        <f t="shared" si="0"/>
        <v>211</v>
      </c>
      <c r="H13" s="10">
        <f t="shared" si="1"/>
        <v>209</v>
      </c>
      <c r="I13" s="10">
        <f t="shared" si="1"/>
        <v>2</v>
      </c>
      <c r="J13" s="10">
        <f t="shared" si="1"/>
        <v>0</v>
      </c>
      <c r="K13" s="10">
        <f t="shared" si="1"/>
        <v>0</v>
      </c>
      <c r="L13" s="9">
        <f t="shared" si="2"/>
        <v>211</v>
      </c>
      <c r="M13" s="9">
        <f t="shared" si="3"/>
        <v>0</v>
      </c>
      <c r="N13" s="672"/>
    </row>
    <row r="14" spans="1:14" ht="12.75">
      <c r="A14" s="8">
        <v>4</v>
      </c>
      <c r="B14" s="19" t="s">
        <v>495</v>
      </c>
      <c r="C14" s="9">
        <v>274</v>
      </c>
      <c r="D14" s="9">
        <v>1</v>
      </c>
      <c r="E14" s="9">
        <v>0</v>
      </c>
      <c r="F14" s="9">
        <v>1</v>
      </c>
      <c r="G14" s="72">
        <f t="shared" si="0"/>
        <v>276</v>
      </c>
      <c r="H14" s="10">
        <f t="shared" si="1"/>
        <v>274</v>
      </c>
      <c r="I14" s="10">
        <f t="shared" si="1"/>
        <v>1</v>
      </c>
      <c r="J14" s="10">
        <f t="shared" si="1"/>
        <v>0</v>
      </c>
      <c r="K14" s="10">
        <f t="shared" si="1"/>
        <v>1</v>
      </c>
      <c r="L14" s="9">
        <f t="shared" si="2"/>
        <v>276</v>
      </c>
      <c r="M14" s="9">
        <f t="shared" si="3"/>
        <v>0</v>
      </c>
      <c r="N14" s="672"/>
    </row>
    <row r="15" spans="1:14" ht="12.75">
      <c r="A15" s="8">
        <v>5</v>
      </c>
      <c r="B15" s="19" t="s">
        <v>496</v>
      </c>
      <c r="C15" s="9">
        <v>300</v>
      </c>
      <c r="D15" s="9">
        <v>2</v>
      </c>
      <c r="E15" s="9">
        <v>0</v>
      </c>
      <c r="F15" s="9">
        <v>0</v>
      </c>
      <c r="G15" s="72">
        <f t="shared" si="0"/>
        <v>302</v>
      </c>
      <c r="H15" s="10">
        <f t="shared" si="1"/>
        <v>300</v>
      </c>
      <c r="I15" s="10">
        <f t="shared" si="1"/>
        <v>2</v>
      </c>
      <c r="J15" s="10">
        <f t="shared" si="1"/>
        <v>0</v>
      </c>
      <c r="K15" s="10">
        <f t="shared" si="1"/>
        <v>0</v>
      </c>
      <c r="L15" s="9">
        <f t="shared" si="2"/>
        <v>302</v>
      </c>
      <c r="M15" s="9">
        <f t="shared" si="3"/>
        <v>0</v>
      </c>
      <c r="N15" s="672"/>
    </row>
    <row r="16" spans="1:14" ht="12.75">
      <c r="A16" s="8">
        <v>6</v>
      </c>
      <c r="B16" s="19" t="s">
        <v>497</v>
      </c>
      <c r="C16" s="9">
        <v>142</v>
      </c>
      <c r="D16" s="9">
        <v>4</v>
      </c>
      <c r="E16" s="9">
        <v>0</v>
      </c>
      <c r="F16" s="9">
        <v>1</v>
      </c>
      <c r="G16" s="72">
        <f t="shared" si="0"/>
        <v>147</v>
      </c>
      <c r="H16" s="10">
        <f t="shared" si="1"/>
        <v>142</v>
      </c>
      <c r="I16" s="10">
        <f t="shared" si="1"/>
        <v>4</v>
      </c>
      <c r="J16" s="10">
        <f t="shared" si="1"/>
        <v>0</v>
      </c>
      <c r="K16" s="10">
        <f t="shared" si="1"/>
        <v>1</v>
      </c>
      <c r="L16" s="9">
        <f t="shared" si="2"/>
        <v>147</v>
      </c>
      <c r="M16" s="9">
        <f t="shared" si="3"/>
        <v>0</v>
      </c>
      <c r="N16" s="672"/>
    </row>
    <row r="17" spans="1:14" ht="12.75">
      <c r="A17" s="8">
        <v>7</v>
      </c>
      <c r="B17" s="19" t="s">
        <v>498</v>
      </c>
      <c r="C17" s="9">
        <v>236</v>
      </c>
      <c r="D17" s="19">
        <v>3</v>
      </c>
      <c r="E17" s="19">
        <v>0</v>
      </c>
      <c r="F17" s="19">
        <v>2</v>
      </c>
      <c r="G17" s="72">
        <f t="shared" si="0"/>
        <v>241</v>
      </c>
      <c r="H17" s="10">
        <f t="shared" si="1"/>
        <v>236</v>
      </c>
      <c r="I17" s="10">
        <f t="shared" si="1"/>
        <v>3</v>
      </c>
      <c r="J17" s="10">
        <f t="shared" si="1"/>
        <v>0</v>
      </c>
      <c r="K17" s="10">
        <f t="shared" si="1"/>
        <v>2</v>
      </c>
      <c r="L17" s="9">
        <f t="shared" si="2"/>
        <v>241</v>
      </c>
      <c r="M17" s="9">
        <f t="shared" si="3"/>
        <v>0</v>
      </c>
      <c r="N17" s="672"/>
    </row>
    <row r="18" spans="1:14" ht="12.75">
      <c r="A18" s="8">
        <v>8</v>
      </c>
      <c r="B18" s="19" t="s">
        <v>499</v>
      </c>
      <c r="C18" s="9">
        <v>326</v>
      </c>
      <c r="D18" s="9">
        <v>1</v>
      </c>
      <c r="E18" s="9">
        <v>0</v>
      </c>
      <c r="F18" s="9">
        <v>0</v>
      </c>
      <c r="G18" s="72">
        <f t="shared" si="0"/>
        <v>327</v>
      </c>
      <c r="H18" s="10">
        <f t="shared" si="1"/>
        <v>326</v>
      </c>
      <c r="I18" s="10">
        <f t="shared" si="1"/>
        <v>1</v>
      </c>
      <c r="J18" s="10">
        <f t="shared" si="1"/>
        <v>0</v>
      </c>
      <c r="K18" s="10">
        <f t="shared" si="1"/>
        <v>0</v>
      </c>
      <c r="L18" s="9">
        <f t="shared" si="2"/>
        <v>327</v>
      </c>
      <c r="M18" s="9">
        <f t="shared" si="3"/>
        <v>0</v>
      </c>
      <c r="N18" s="673"/>
    </row>
    <row r="19" spans="1:14" ht="12.75">
      <c r="A19" s="3"/>
      <c r="B19" s="27" t="s">
        <v>500</v>
      </c>
      <c r="C19" s="27">
        <f>SUM(C11:C18)</f>
        <v>2054</v>
      </c>
      <c r="D19" s="27">
        <f aca="true" t="shared" si="4" ref="D19:M19">SUM(D11:D18)</f>
        <v>32</v>
      </c>
      <c r="E19" s="27">
        <f t="shared" si="4"/>
        <v>0</v>
      </c>
      <c r="F19" s="27">
        <f t="shared" si="4"/>
        <v>11</v>
      </c>
      <c r="G19" s="27">
        <f t="shared" si="4"/>
        <v>2097</v>
      </c>
      <c r="H19" s="27">
        <f t="shared" si="4"/>
        <v>2054</v>
      </c>
      <c r="I19" s="27">
        <f t="shared" si="4"/>
        <v>32</v>
      </c>
      <c r="J19" s="27">
        <f t="shared" si="4"/>
        <v>0</v>
      </c>
      <c r="K19" s="27">
        <f t="shared" si="4"/>
        <v>11</v>
      </c>
      <c r="L19" s="27">
        <f t="shared" si="4"/>
        <v>2097</v>
      </c>
      <c r="M19" s="27">
        <f t="shared" si="4"/>
        <v>0</v>
      </c>
      <c r="N19" s="9"/>
    </row>
    <row r="20" spans="1:14" ht="12.75">
      <c r="A20" s="12"/>
      <c r="B20" s="13"/>
      <c r="C20" s="13"/>
      <c r="D20" s="13"/>
      <c r="E20" s="13"/>
      <c r="F20" s="13"/>
      <c r="G20" s="13"/>
      <c r="H20" s="13"/>
      <c r="I20" s="13"/>
      <c r="J20" s="13"/>
      <c r="K20" s="13"/>
      <c r="L20" s="13"/>
      <c r="M20" s="13"/>
      <c r="N20" s="13"/>
    </row>
    <row r="21" spans="1:5" ht="12.75">
      <c r="A21" s="11" t="s">
        <v>8</v>
      </c>
      <c r="E21" t="s">
        <v>11</v>
      </c>
    </row>
    <row r="22" ht="12.75">
      <c r="A22" t="s">
        <v>9</v>
      </c>
    </row>
    <row r="23" spans="1:14" ht="12.75">
      <c r="A23" t="s">
        <v>10</v>
      </c>
      <c r="K23" s="12" t="s">
        <v>11</v>
      </c>
      <c r="L23" s="12" t="s">
        <v>11</v>
      </c>
      <c r="M23" s="12"/>
      <c r="N23" s="12" t="s">
        <v>11</v>
      </c>
    </row>
    <row r="24" spans="1:12" ht="12.75">
      <c r="A24" s="16" t="s">
        <v>446</v>
      </c>
      <c r="J24" s="12"/>
      <c r="K24" s="12"/>
      <c r="L24" s="12"/>
    </row>
    <row r="25" spans="3:13" ht="12.75">
      <c r="C25" s="16" t="s">
        <v>447</v>
      </c>
      <c r="E25" s="13"/>
      <c r="F25" s="13"/>
      <c r="G25" s="13"/>
      <c r="H25" s="13"/>
      <c r="I25" s="13"/>
      <c r="J25" s="13"/>
      <c r="K25" s="13"/>
      <c r="L25" s="13"/>
      <c r="M25" s="13"/>
    </row>
    <row r="26" spans="5:14" ht="12.75">
      <c r="E26" s="13"/>
      <c r="F26" s="13"/>
      <c r="G26" s="13"/>
      <c r="H26" s="13"/>
      <c r="I26" s="13"/>
      <c r="J26" s="13"/>
      <c r="K26" s="13"/>
      <c r="L26" s="13"/>
      <c r="M26" s="13"/>
      <c r="N26" s="13"/>
    </row>
    <row r="27" spans="5:14" ht="12.75">
      <c r="E27" s="13"/>
      <c r="F27" s="13"/>
      <c r="G27" s="13"/>
      <c r="H27" s="13"/>
      <c r="I27" s="13"/>
      <c r="J27" s="13"/>
      <c r="K27" s="13"/>
      <c r="L27" s="13"/>
      <c r="M27" s="13"/>
      <c r="N27" s="13"/>
    </row>
    <row r="28" spans="1:15" s="16" customFormat="1" ht="15" customHeight="1">
      <c r="A28" s="15" t="s">
        <v>12</v>
      </c>
      <c r="B28" s="15"/>
      <c r="C28" s="15"/>
      <c r="D28" s="15"/>
      <c r="E28" s="15"/>
      <c r="F28" s="15"/>
      <c r="G28" s="15"/>
      <c r="J28" s="15"/>
      <c r="K28" s="607"/>
      <c r="L28" s="607"/>
      <c r="M28" s="607"/>
      <c r="N28" s="607"/>
      <c r="O28" s="86"/>
    </row>
    <row r="29" spans="2:14" s="16" customFormat="1" ht="12.75">
      <c r="B29" s="86"/>
      <c r="C29" s="86"/>
      <c r="D29" s="86"/>
      <c r="E29" s="86"/>
      <c r="F29" s="86"/>
      <c r="G29" s="86"/>
      <c r="H29" s="86"/>
      <c r="I29" s="86"/>
      <c r="J29" s="86"/>
      <c r="K29" s="607" t="s">
        <v>1023</v>
      </c>
      <c r="L29" s="607"/>
      <c r="M29" s="607"/>
      <c r="N29" s="607"/>
    </row>
    <row r="30" spans="2:14" s="16" customFormat="1" ht="12.75">
      <c r="B30" s="86"/>
      <c r="C30" s="86"/>
      <c r="D30" s="86"/>
      <c r="E30" s="86"/>
      <c r="F30" s="86"/>
      <c r="G30" s="86"/>
      <c r="H30" s="86"/>
      <c r="I30" s="86"/>
      <c r="J30" s="86"/>
      <c r="K30" s="607" t="s">
        <v>504</v>
      </c>
      <c r="L30" s="607"/>
      <c r="M30" s="607"/>
      <c r="N30" s="607"/>
    </row>
    <row r="31" spans="11:14" s="16" customFormat="1" ht="12.75">
      <c r="K31" s="589" t="s">
        <v>81</v>
      </c>
      <c r="L31" s="589"/>
      <c r="M31" s="589"/>
      <c r="N31" s="589"/>
    </row>
    <row r="32" spans="1:14" ht="12.75">
      <c r="A32" s="669"/>
      <c r="B32" s="669"/>
      <c r="C32" s="669"/>
      <c r="D32" s="669"/>
      <c r="E32" s="669"/>
      <c r="F32" s="669"/>
      <c r="G32" s="669"/>
      <c r="H32" s="669"/>
      <c r="I32" s="669"/>
      <c r="J32" s="669"/>
      <c r="K32" s="669"/>
      <c r="L32" s="669"/>
      <c r="M32" s="669"/>
      <c r="N32" s="669"/>
    </row>
  </sheetData>
  <sheetProtection/>
  <mergeCells count="19">
    <mergeCell ref="A32:N32"/>
    <mergeCell ref="N8:N9"/>
    <mergeCell ref="K31:N31"/>
    <mergeCell ref="A8:A9"/>
    <mergeCell ref="B8:B9"/>
    <mergeCell ref="C8:G8"/>
    <mergeCell ref="H8:L8"/>
    <mergeCell ref="K28:N28"/>
    <mergeCell ref="K29:N29"/>
    <mergeCell ref="K30:N30"/>
    <mergeCell ref="N11:N18"/>
    <mergeCell ref="M8:M9"/>
    <mergeCell ref="A7:B7"/>
    <mergeCell ref="D1:J1"/>
    <mergeCell ref="A2:N2"/>
    <mergeCell ref="A3:N3"/>
    <mergeCell ref="A5:N5"/>
    <mergeCell ref="L7:N7"/>
    <mergeCell ref="M1:N1"/>
  </mergeCells>
  <printOptions horizontalCentered="1"/>
  <pageMargins left="0.74" right="0.27" top="1.08" bottom="0" header="0.31496062992125984" footer="0.31496062992125984"/>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R41"/>
  <sheetViews>
    <sheetView view="pageBreakPreview" zoomScaleSheetLayoutView="100" zoomScalePageLayoutView="0" workbookViewId="0" topLeftCell="E1">
      <selection activeCell="B8" sqref="B8:B9"/>
    </sheetView>
  </sheetViews>
  <sheetFormatPr defaultColWidth="9.140625" defaultRowHeight="12.75"/>
  <cols>
    <col min="1" max="1" width="7.140625" style="16" customWidth="1"/>
    <col min="2" max="2" width="10.8515625" style="16" customWidth="1"/>
    <col min="3" max="3" width="10.28125" style="16" customWidth="1"/>
    <col min="4" max="4" width="9.28125" style="16" customWidth="1"/>
    <col min="5" max="6" width="9.140625" style="16" customWidth="1"/>
    <col min="7" max="7" width="11.7109375" style="16" customWidth="1"/>
    <col min="8" max="8" width="11.00390625" style="16" customWidth="1"/>
    <col min="9" max="9" width="9.7109375" style="16" customWidth="1"/>
    <col min="10" max="10" width="9.57421875" style="16" customWidth="1"/>
    <col min="11" max="11" width="9.28125" style="16" customWidth="1"/>
    <col min="12" max="12" width="10.7109375" style="16" customWidth="1"/>
    <col min="13" max="13" width="10.57421875" style="16" customWidth="1"/>
    <col min="14" max="14" width="8.7109375" style="16" customWidth="1"/>
    <col min="15" max="15" width="8.8515625" style="16" customWidth="1"/>
    <col min="16" max="16" width="9.57421875" style="16" bestFit="1" customWidth="1"/>
    <col min="17" max="17" width="11.00390625" style="16" customWidth="1"/>
    <col min="18" max="16384" width="9.140625" style="16" customWidth="1"/>
  </cols>
  <sheetData>
    <row r="1" spans="15:17" ht="12.75" customHeight="1">
      <c r="O1" s="591" t="s">
        <v>57</v>
      </c>
      <c r="P1" s="591"/>
      <c r="Q1" s="591"/>
    </row>
    <row r="2" spans="1:17" ht="15">
      <c r="A2" s="682" t="s">
        <v>0</v>
      </c>
      <c r="B2" s="682"/>
      <c r="C2" s="682"/>
      <c r="D2" s="682"/>
      <c r="E2" s="682"/>
      <c r="F2" s="682"/>
      <c r="G2" s="682"/>
      <c r="H2" s="682"/>
      <c r="I2" s="682"/>
      <c r="J2" s="682"/>
      <c r="K2" s="682"/>
      <c r="L2" s="682"/>
      <c r="M2" s="682"/>
      <c r="N2" s="682"/>
      <c r="O2" s="682"/>
      <c r="P2" s="682"/>
      <c r="Q2" s="682"/>
    </row>
    <row r="3" spans="1:17" ht="20.25">
      <c r="A3" s="621" t="s">
        <v>827</v>
      </c>
      <c r="B3" s="621"/>
      <c r="C3" s="621"/>
      <c r="D3" s="621"/>
      <c r="E3" s="621"/>
      <c r="F3" s="621"/>
      <c r="G3" s="621"/>
      <c r="H3" s="621"/>
      <c r="I3" s="621"/>
      <c r="J3" s="621"/>
      <c r="K3" s="621"/>
      <c r="L3" s="621"/>
      <c r="M3" s="621"/>
      <c r="N3" s="621"/>
      <c r="O3" s="621"/>
      <c r="P3" s="621"/>
      <c r="Q3" s="621"/>
    </row>
    <row r="4" ht="11.25" customHeight="1"/>
    <row r="5" spans="1:17" ht="15.75" customHeight="1">
      <c r="A5" s="684" t="s">
        <v>835</v>
      </c>
      <c r="B5" s="684"/>
      <c r="C5" s="684"/>
      <c r="D5" s="684"/>
      <c r="E5" s="684"/>
      <c r="F5" s="684"/>
      <c r="G5" s="684"/>
      <c r="H5" s="684"/>
      <c r="I5" s="684"/>
      <c r="J5" s="684"/>
      <c r="K5" s="684"/>
      <c r="L5" s="684"/>
      <c r="M5" s="684"/>
      <c r="N5" s="684"/>
      <c r="O5" s="684"/>
      <c r="P5" s="684"/>
      <c r="Q5" s="684"/>
    </row>
    <row r="7" spans="1:17" ht="17.25" customHeight="1">
      <c r="A7" s="589" t="s">
        <v>491</v>
      </c>
      <c r="B7" s="589"/>
      <c r="N7" s="667" t="s">
        <v>990</v>
      </c>
      <c r="O7" s="667"/>
      <c r="P7" s="667"/>
      <c r="Q7" s="667"/>
    </row>
    <row r="8" spans="1:17" s="277" customFormat="1" ht="24" customHeight="1">
      <c r="A8" s="590" t="s">
        <v>2</v>
      </c>
      <c r="B8" s="590" t="s">
        <v>3</v>
      </c>
      <c r="C8" s="584" t="s">
        <v>867</v>
      </c>
      <c r="D8" s="584"/>
      <c r="E8" s="584"/>
      <c r="F8" s="584"/>
      <c r="G8" s="584"/>
      <c r="H8" s="648" t="s">
        <v>947</v>
      </c>
      <c r="I8" s="584"/>
      <c r="J8" s="584"/>
      <c r="K8" s="584"/>
      <c r="L8" s="584"/>
      <c r="M8" s="592" t="s">
        <v>108</v>
      </c>
      <c r="N8" s="683"/>
      <c r="O8" s="683"/>
      <c r="P8" s="683"/>
      <c r="Q8" s="593"/>
    </row>
    <row r="9" spans="1:18" s="262" customFormat="1" ht="45.75" customHeight="1">
      <c r="A9" s="590"/>
      <c r="B9" s="590"/>
      <c r="C9" s="261" t="s">
        <v>216</v>
      </c>
      <c r="D9" s="261" t="s">
        <v>217</v>
      </c>
      <c r="E9" s="261" t="s">
        <v>367</v>
      </c>
      <c r="F9" s="261" t="s">
        <v>223</v>
      </c>
      <c r="G9" s="261" t="s">
        <v>117</v>
      </c>
      <c r="H9" s="258" t="s">
        <v>216</v>
      </c>
      <c r="I9" s="261" t="s">
        <v>217</v>
      </c>
      <c r="J9" s="261" t="s">
        <v>367</v>
      </c>
      <c r="K9" s="257" t="s">
        <v>223</v>
      </c>
      <c r="L9" s="261" t="s">
        <v>370</v>
      </c>
      <c r="M9" s="261" t="s">
        <v>216</v>
      </c>
      <c r="N9" s="261" t="s">
        <v>217</v>
      </c>
      <c r="O9" s="261" t="s">
        <v>367</v>
      </c>
      <c r="P9" s="257" t="s">
        <v>223</v>
      </c>
      <c r="Q9" s="257" t="s">
        <v>119</v>
      </c>
      <c r="R9" s="278"/>
    </row>
    <row r="10" spans="1:17" s="67" customFormat="1" ht="12.75">
      <c r="A10" s="66">
        <v>1</v>
      </c>
      <c r="B10" s="66">
        <v>2</v>
      </c>
      <c r="C10" s="66">
        <v>3</v>
      </c>
      <c r="D10" s="66">
        <v>4</v>
      </c>
      <c r="E10" s="66">
        <v>5</v>
      </c>
      <c r="F10" s="66">
        <v>6</v>
      </c>
      <c r="G10" s="66">
        <v>7</v>
      </c>
      <c r="H10" s="66">
        <v>8</v>
      </c>
      <c r="I10" s="66">
        <v>9</v>
      </c>
      <c r="J10" s="66">
        <v>10</v>
      </c>
      <c r="K10" s="66">
        <v>11</v>
      </c>
      <c r="L10" s="66">
        <v>12</v>
      </c>
      <c r="M10" s="66">
        <v>13</v>
      </c>
      <c r="N10" s="66">
        <v>14</v>
      </c>
      <c r="O10" s="66">
        <v>15</v>
      </c>
      <c r="P10" s="66">
        <v>16</v>
      </c>
      <c r="Q10" s="66">
        <v>17</v>
      </c>
    </row>
    <row r="11" spans="1:17" ht="12.75">
      <c r="A11" s="8">
        <v>1</v>
      </c>
      <c r="B11" s="19" t="s">
        <v>492</v>
      </c>
      <c r="C11" s="19">
        <v>46954</v>
      </c>
      <c r="D11" s="19">
        <v>4748</v>
      </c>
      <c r="E11" s="19">
        <v>0</v>
      </c>
      <c r="F11" s="19">
        <v>1499</v>
      </c>
      <c r="G11" s="19">
        <f>SUM(C11:F11)</f>
        <v>53201</v>
      </c>
      <c r="H11" s="328">
        <v>36333</v>
      </c>
      <c r="I11" s="329">
        <v>3030</v>
      </c>
      <c r="J11" s="329">
        <v>0</v>
      </c>
      <c r="K11" s="329">
        <v>1303</v>
      </c>
      <c r="L11" s="329">
        <f>SUM(H11:K11)</f>
        <v>40666</v>
      </c>
      <c r="M11" s="329">
        <f>H11*232</f>
        <v>8429256</v>
      </c>
      <c r="N11" s="329">
        <f>I11*232</f>
        <v>702960</v>
      </c>
      <c r="O11" s="329">
        <f>J11*232</f>
        <v>0</v>
      </c>
      <c r="P11" s="329">
        <f>K11*232</f>
        <v>302296</v>
      </c>
      <c r="Q11" s="329">
        <f>SUM(M11:P11)</f>
        <v>9434512</v>
      </c>
    </row>
    <row r="12" spans="1:17" ht="12.75">
      <c r="A12" s="8">
        <v>2</v>
      </c>
      <c r="B12" s="19" t="s">
        <v>493</v>
      </c>
      <c r="C12" s="19">
        <v>34962</v>
      </c>
      <c r="D12" s="19">
        <v>242</v>
      </c>
      <c r="E12" s="19">
        <v>0</v>
      </c>
      <c r="F12" s="19">
        <v>4966</v>
      </c>
      <c r="G12" s="19">
        <f aca="true" t="shared" si="0" ref="G12:G18">SUM(C12:F12)</f>
        <v>40170</v>
      </c>
      <c r="H12" s="328">
        <v>27053</v>
      </c>
      <c r="I12" s="329">
        <v>154</v>
      </c>
      <c r="J12" s="329">
        <v>0</v>
      </c>
      <c r="K12" s="329">
        <v>4318</v>
      </c>
      <c r="L12" s="329">
        <f aca="true" t="shared" si="1" ref="L12:L18">SUM(H12:K12)</f>
        <v>31525</v>
      </c>
      <c r="M12" s="329">
        <f aca="true" t="shared" si="2" ref="M12:M18">H12*232</f>
        <v>6276296</v>
      </c>
      <c r="N12" s="329">
        <f aca="true" t="shared" si="3" ref="N12:N18">I12*232</f>
        <v>35728</v>
      </c>
      <c r="O12" s="329">
        <f aca="true" t="shared" si="4" ref="O12:O18">J12*232</f>
        <v>0</v>
      </c>
      <c r="P12" s="329">
        <f aca="true" t="shared" si="5" ref="P12:P18">K12*232</f>
        <v>1001776</v>
      </c>
      <c r="Q12" s="329">
        <f aca="true" t="shared" si="6" ref="Q12:Q18">SUM(M12:P12)</f>
        <v>7313800</v>
      </c>
    </row>
    <row r="13" spans="1:17" ht="12.75">
      <c r="A13" s="8">
        <v>3</v>
      </c>
      <c r="B13" s="19" t="s">
        <v>494</v>
      </c>
      <c r="C13" s="19">
        <v>22279</v>
      </c>
      <c r="D13" s="19">
        <v>542</v>
      </c>
      <c r="E13" s="19">
        <v>0</v>
      </c>
      <c r="F13" s="19">
        <v>43</v>
      </c>
      <c r="G13" s="19">
        <f t="shared" si="0"/>
        <v>22864</v>
      </c>
      <c r="H13" s="328">
        <v>17239</v>
      </c>
      <c r="I13" s="329">
        <v>346</v>
      </c>
      <c r="J13" s="329">
        <v>0</v>
      </c>
      <c r="K13" s="329">
        <v>37</v>
      </c>
      <c r="L13" s="329">
        <f t="shared" si="1"/>
        <v>17622</v>
      </c>
      <c r="M13" s="329">
        <f t="shared" si="2"/>
        <v>3999448</v>
      </c>
      <c r="N13" s="329">
        <f t="shared" si="3"/>
        <v>80272</v>
      </c>
      <c r="O13" s="329">
        <f t="shared" si="4"/>
        <v>0</v>
      </c>
      <c r="P13" s="329">
        <f t="shared" si="5"/>
        <v>8584</v>
      </c>
      <c r="Q13" s="329">
        <f t="shared" si="6"/>
        <v>4088304</v>
      </c>
    </row>
    <row r="14" spans="1:17" ht="12.75">
      <c r="A14" s="8">
        <v>4</v>
      </c>
      <c r="B14" s="19" t="s">
        <v>495</v>
      </c>
      <c r="C14" s="19">
        <v>31491</v>
      </c>
      <c r="D14" s="19">
        <v>465</v>
      </c>
      <c r="E14" s="19">
        <v>0</v>
      </c>
      <c r="F14" s="19">
        <v>422</v>
      </c>
      <c r="G14" s="19">
        <f t="shared" si="0"/>
        <v>32378</v>
      </c>
      <c r="H14" s="328">
        <v>24368</v>
      </c>
      <c r="I14" s="329">
        <v>297</v>
      </c>
      <c r="J14" s="329">
        <v>0</v>
      </c>
      <c r="K14" s="329">
        <v>367</v>
      </c>
      <c r="L14" s="329">
        <f t="shared" si="1"/>
        <v>25032</v>
      </c>
      <c r="M14" s="329">
        <f t="shared" si="2"/>
        <v>5653376</v>
      </c>
      <c r="N14" s="329">
        <f t="shared" si="3"/>
        <v>68904</v>
      </c>
      <c r="O14" s="329">
        <f t="shared" si="4"/>
        <v>0</v>
      </c>
      <c r="P14" s="329">
        <f t="shared" si="5"/>
        <v>85144</v>
      </c>
      <c r="Q14" s="329">
        <f t="shared" si="6"/>
        <v>5807424</v>
      </c>
    </row>
    <row r="15" spans="1:17" ht="12.75">
      <c r="A15" s="8">
        <v>5</v>
      </c>
      <c r="B15" s="19" t="s">
        <v>496</v>
      </c>
      <c r="C15" s="19">
        <v>33346</v>
      </c>
      <c r="D15" s="19">
        <v>0</v>
      </c>
      <c r="E15" s="19">
        <v>0</v>
      </c>
      <c r="F15" s="19">
        <v>128</v>
      </c>
      <c r="G15" s="19">
        <f t="shared" si="0"/>
        <v>33474</v>
      </c>
      <c r="H15" s="328">
        <v>25803</v>
      </c>
      <c r="I15" s="329">
        <v>0</v>
      </c>
      <c r="J15" s="329">
        <v>0</v>
      </c>
      <c r="K15" s="329">
        <v>111</v>
      </c>
      <c r="L15" s="329">
        <f t="shared" si="1"/>
        <v>25914</v>
      </c>
      <c r="M15" s="329">
        <f t="shared" si="2"/>
        <v>5986296</v>
      </c>
      <c r="N15" s="329">
        <f t="shared" si="3"/>
        <v>0</v>
      </c>
      <c r="O15" s="329">
        <f t="shared" si="4"/>
        <v>0</v>
      </c>
      <c r="P15" s="329">
        <f t="shared" si="5"/>
        <v>25752</v>
      </c>
      <c r="Q15" s="329">
        <f t="shared" si="6"/>
        <v>6012048</v>
      </c>
    </row>
    <row r="16" spans="1:17" ht="12.75">
      <c r="A16" s="8">
        <v>6</v>
      </c>
      <c r="B16" s="19" t="s">
        <v>497</v>
      </c>
      <c r="C16" s="19">
        <v>23112</v>
      </c>
      <c r="D16" s="19">
        <v>453</v>
      </c>
      <c r="E16" s="19">
        <v>0</v>
      </c>
      <c r="F16" s="19">
        <v>3242</v>
      </c>
      <c r="G16" s="19">
        <f t="shared" si="0"/>
        <v>26807</v>
      </c>
      <c r="H16" s="328">
        <v>17884</v>
      </c>
      <c r="I16" s="329">
        <v>289</v>
      </c>
      <c r="J16" s="329">
        <v>0</v>
      </c>
      <c r="K16" s="329">
        <v>2819</v>
      </c>
      <c r="L16" s="329">
        <f t="shared" si="1"/>
        <v>20992</v>
      </c>
      <c r="M16" s="329">
        <f t="shared" si="2"/>
        <v>4149088</v>
      </c>
      <c r="N16" s="329">
        <f t="shared" si="3"/>
        <v>67048</v>
      </c>
      <c r="O16" s="329">
        <f t="shared" si="4"/>
        <v>0</v>
      </c>
      <c r="P16" s="329">
        <f t="shared" si="5"/>
        <v>654008</v>
      </c>
      <c r="Q16" s="329">
        <f t="shared" si="6"/>
        <v>4870144</v>
      </c>
    </row>
    <row r="17" spans="1:17" ht="12.75">
      <c r="A17" s="8">
        <v>7</v>
      </c>
      <c r="B17" s="19" t="s">
        <v>498</v>
      </c>
      <c r="C17" s="19">
        <v>39620</v>
      </c>
      <c r="D17" s="19">
        <v>71</v>
      </c>
      <c r="E17" s="19">
        <v>0</v>
      </c>
      <c r="F17" s="19">
        <v>1324</v>
      </c>
      <c r="G17" s="19">
        <f t="shared" si="0"/>
        <v>41015</v>
      </c>
      <c r="H17" s="328">
        <v>30658</v>
      </c>
      <c r="I17" s="329">
        <v>45</v>
      </c>
      <c r="J17" s="329">
        <v>0</v>
      </c>
      <c r="K17" s="329">
        <v>1151</v>
      </c>
      <c r="L17" s="329">
        <f t="shared" si="1"/>
        <v>31854</v>
      </c>
      <c r="M17" s="329">
        <f t="shared" si="2"/>
        <v>7112656</v>
      </c>
      <c r="N17" s="329">
        <f t="shared" si="3"/>
        <v>10440</v>
      </c>
      <c r="O17" s="329">
        <f t="shared" si="4"/>
        <v>0</v>
      </c>
      <c r="P17" s="329">
        <f t="shared" si="5"/>
        <v>267032</v>
      </c>
      <c r="Q17" s="329">
        <f t="shared" si="6"/>
        <v>7390128</v>
      </c>
    </row>
    <row r="18" spans="1:17" ht="12.75">
      <c r="A18" s="8">
        <v>8</v>
      </c>
      <c r="B18" s="19" t="s">
        <v>499</v>
      </c>
      <c r="C18" s="19">
        <v>38118</v>
      </c>
      <c r="D18" s="19">
        <v>0</v>
      </c>
      <c r="E18" s="19">
        <v>0</v>
      </c>
      <c r="F18" s="19">
        <v>113</v>
      </c>
      <c r="G18" s="19">
        <f t="shared" si="0"/>
        <v>38231</v>
      </c>
      <c r="H18" s="328">
        <v>29496</v>
      </c>
      <c r="I18" s="329">
        <v>0</v>
      </c>
      <c r="J18" s="329">
        <v>0</v>
      </c>
      <c r="K18" s="329">
        <v>98</v>
      </c>
      <c r="L18" s="329">
        <f t="shared" si="1"/>
        <v>29594</v>
      </c>
      <c r="M18" s="329">
        <f t="shared" si="2"/>
        <v>6843072</v>
      </c>
      <c r="N18" s="329">
        <f t="shared" si="3"/>
        <v>0</v>
      </c>
      <c r="O18" s="329">
        <f t="shared" si="4"/>
        <v>0</v>
      </c>
      <c r="P18" s="329">
        <f t="shared" si="5"/>
        <v>22736</v>
      </c>
      <c r="Q18" s="329">
        <f t="shared" si="6"/>
        <v>6865808</v>
      </c>
    </row>
    <row r="19" spans="1:18" s="15" customFormat="1" ht="12.75">
      <c r="A19" s="3"/>
      <c r="B19" s="27" t="s">
        <v>500</v>
      </c>
      <c r="C19" s="27">
        <f>SUM(C11:C18)</f>
        <v>269882</v>
      </c>
      <c r="D19" s="27">
        <f aca="true" t="shared" si="7" ref="D19:Q19">SUM(D11:D18)</f>
        <v>6521</v>
      </c>
      <c r="E19" s="27">
        <f t="shared" si="7"/>
        <v>0</v>
      </c>
      <c r="F19" s="27">
        <f t="shared" si="7"/>
        <v>11737</v>
      </c>
      <c r="G19" s="27">
        <f t="shared" si="7"/>
        <v>288140</v>
      </c>
      <c r="H19" s="27">
        <f t="shared" si="7"/>
        <v>208834</v>
      </c>
      <c r="I19" s="27">
        <f t="shared" si="7"/>
        <v>4161</v>
      </c>
      <c r="J19" s="27">
        <f t="shared" si="7"/>
        <v>0</v>
      </c>
      <c r="K19" s="27">
        <f t="shared" si="7"/>
        <v>10204</v>
      </c>
      <c r="L19" s="27">
        <f t="shared" si="7"/>
        <v>223199</v>
      </c>
      <c r="M19" s="27">
        <f t="shared" si="7"/>
        <v>48449488</v>
      </c>
      <c r="N19" s="27">
        <f t="shared" si="7"/>
        <v>965352</v>
      </c>
      <c r="O19" s="27">
        <f t="shared" si="7"/>
        <v>0</v>
      </c>
      <c r="P19" s="27">
        <f t="shared" si="7"/>
        <v>2367328</v>
      </c>
      <c r="Q19" s="27">
        <f t="shared" si="7"/>
        <v>51782168</v>
      </c>
      <c r="R19" s="15" t="s">
        <v>11</v>
      </c>
    </row>
    <row r="20" spans="1:17" ht="12.75">
      <c r="A20" s="75"/>
      <c r="B20" s="21"/>
      <c r="C20" s="21"/>
      <c r="D20" s="21"/>
      <c r="E20" s="21"/>
      <c r="F20" s="21" t="s">
        <v>11</v>
      </c>
      <c r="G20" s="21"/>
      <c r="H20" s="21"/>
      <c r="I20" s="21"/>
      <c r="J20" s="21"/>
      <c r="K20" s="21"/>
      <c r="L20" s="21"/>
      <c r="M20" s="21"/>
      <c r="N20" s="21"/>
      <c r="O20" s="21"/>
      <c r="P20" s="21"/>
      <c r="Q20" s="21"/>
    </row>
    <row r="21" spans="1:11" ht="12.75">
      <c r="A21" s="11" t="s">
        <v>8</v>
      </c>
      <c r="B21"/>
      <c r="C21"/>
      <c r="D21"/>
      <c r="H21" s="326"/>
      <c r="I21" s="326"/>
      <c r="J21" s="326"/>
      <c r="K21" s="326"/>
    </row>
    <row r="22" spans="1:4" ht="12.75">
      <c r="A22" t="s">
        <v>9</v>
      </c>
      <c r="B22"/>
      <c r="C22"/>
      <c r="D22"/>
    </row>
    <row r="23" spans="1:12" ht="12.75">
      <c r="A23" t="s">
        <v>10</v>
      </c>
      <c r="B23"/>
      <c r="C23"/>
      <c r="D23"/>
      <c r="I23" s="12"/>
      <c r="J23" s="12"/>
      <c r="K23" s="12"/>
      <c r="L23" s="12"/>
    </row>
    <row r="24" spans="1:12" ht="12.75">
      <c r="A24" s="16" t="s">
        <v>446</v>
      </c>
      <c r="J24" s="12"/>
      <c r="K24" s="12"/>
      <c r="L24" s="12"/>
    </row>
    <row r="25" spans="3:13" ht="12.75">
      <c r="C25" s="16" t="s">
        <v>447</v>
      </c>
      <c r="E25" s="13"/>
      <c r="F25" s="13"/>
      <c r="G25" s="13"/>
      <c r="H25" s="13"/>
      <c r="I25" s="13"/>
      <c r="J25" s="13"/>
      <c r="K25" s="13"/>
      <c r="L25" s="13"/>
      <c r="M25" s="13"/>
    </row>
    <row r="26" spans="1:17" ht="15" customHeight="1">
      <c r="A26" s="15" t="s">
        <v>12</v>
      </c>
      <c r="B26" s="15"/>
      <c r="C26" s="15"/>
      <c r="D26" s="15"/>
      <c r="E26" s="15"/>
      <c r="F26" s="15"/>
      <c r="G26" s="15"/>
      <c r="H26" s="326"/>
      <c r="I26" s="342"/>
      <c r="J26" s="326"/>
      <c r="N26" s="607"/>
      <c r="O26" s="607"/>
      <c r="P26" s="607"/>
      <c r="Q26" s="607"/>
    </row>
    <row r="27" spans="2:17" ht="15" customHeight="1">
      <c r="B27" s="86"/>
      <c r="C27" s="86"/>
      <c r="D27" s="86"/>
      <c r="E27" s="86"/>
      <c r="F27" s="86"/>
      <c r="G27" s="86"/>
      <c r="H27" s="326"/>
      <c r="I27" s="342"/>
      <c r="J27" s="326"/>
      <c r="N27" s="607" t="s">
        <v>1023</v>
      </c>
      <c r="O27" s="607"/>
      <c r="P27" s="607"/>
      <c r="Q27" s="607"/>
    </row>
    <row r="28" spans="2:17" ht="12.75" customHeight="1">
      <c r="B28" s="86"/>
      <c r="C28" s="86"/>
      <c r="D28" s="86"/>
      <c r="E28" s="86"/>
      <c r="F28" s="86"/>
      <c r="G28" s="86"/>
      <c r="H28" s="326"/>
      <c r="I28" s="342"/>
      <c r="J28" s="326"/>
      <c r="N28" s="607" t="s">
        <v>504</v>
      </c>
      <c r="O28" s="607"/>
      <c r="P28" s="607"/>
      <c r="Q28" s="607"/>
    </row>
    <row r="29" spans="8:17" ht="12.75">
      <c r="H29" s="326"/>
      <c r="I29" s="342"/>
      <c r="J29" s="326"/>
      <c r="N29" s="29" t="s">
        <v>81</v>
      </c>
      <c r="O29" s="29"/>
      <c r="P29" s="29"/>
      <c r="Q29" s="29"/>
    </row>
    <row r="30" spans="1:12" ht="12.75">
      <c r="A30" s="454"/>
      <c r="B30" s="454"/>
      <c r="C30" s="454"/>
      <c r="D30" s="454"/>
      <c r="E30" s="454"/>
      <c r="F30" s="31"/>
      <c r="G30" s="454"/>
      <c r="H30" s="454"/>
      <c r="I30" s="454"/>
      <c r="J30" s="454"/>
      <c r="K30" s="31"/>
      <c r="L30" s="454"/>
    </row>
    <row r="31" spans="6:14" ht="12.75">
      <c r="F31" s="15"/>
      <c r="G31" s="326"/>
      <c r="H31" s="326"/>
      <c r="I31" s="342"/>
      <c r="J31" s="326"/>
      <c r="K31" s="514"/>
      <c r="L31" s="514"/>
      <c r="M31" s="15"/>
      <c r="N31" s="326"/>
    </row>
    <row r="32" spans="6:14" ht="12.75">
      <c r="F32" s="15"/>
      <c r="G32" s="326"/>
      <c r="H32" s="326"/>
      <c r="I32" s="342"/>
      <c r="J32" s="326"/>
      <c r="K32" s="514"/>
      <c r="L32" s="514"/>
      <c r="M32" s="15"/>
      <c r="N32" s="326"/>
    </row>
    <row r="33" spans="6:14" ht="12.75">
      <c r="F33" s="15"/>
      <c r="G33" s="326"/>
      <c r="H33" s="326"/>
      <c r="I33" s="342"/>
      <c r="J33" s="326"/>
      <c r="K33" s="514"/>
      <c r="L33" s="514"/>
      <c r="M33" s="15"/>
      <c r="N33" s="326"/>
    </row>
    <row r="34" spans="6:14" ht="12.75">
      <c r="F34" s="15"/>
      <c r="G34" s="326"/>
      <c r="H34" s="326"/>
      <c r="I34" s="342"/>
      <c r="J34" s="326"/>
      <c r="K34" s="514"/>
      <c r="L34" s="514"/>
      <c r="M34" s="15"/>
      <c r="N34" s="326"/>
    </row>
    <row r="35" spans="6:14" ht="12.75">
      <c r="F35" s="15"/>
      <c r="G35" s="326"/>
      <c r="K35" s="15"/>
      <c r="L35" s="514"/>
      <c r="M35" s="15"/>
      <c r="N35" s="326"/>
    </row>
    <row r="36" spans="8:11" ht="12.75">
      <c r="H36" s="326"/>
      <c r="I36" s="326"/>
      <c r="J36" s="326"/>
      <c r="K36" s="326"/>
    </row>
    <row r="37" spans="8:11" ht="12.75">
      <c r="H37" s="326"/>
      <c r="I37" s="326"/>
      <c r="J37" s="326"/>
      <c r="K37" s="326"/>
    </row>
    <row r="38" spans="8:11" ht="12.75">
      <c r="H38" s="326"/>
      <c r="I38" s="326"/>
      <c r="J38" s="326"/>
      <c r="K38" s="326"/>
    </row>
    <row r="39" spans="8:11" ht="12.75">
      <c r="H39" s="326"/>
      <c r="I39" s="326"/>
      <c r="J39" s="326"/>
      <c r="K39" s="326"/>
    </row>
    <row r="40" spans="8:11" ht="12.75">
      <c r="H40" s="326"/>
      <c r="I40" s="326"/>
      <c r="J40" s="326"/>
      <c r="K40" s="326"/>
    </row>
    <row r="41" spans="8:11" ht="12.75">
      <c r="H41" s="326"/>
      <c r="I41" s="326"/>
      <c r="J41" s="326"/>
      <c r="K41" s="326"/>
    </row>
  </sheetData>
  <sheetProtection/>
  <mergeCells count="14">
    <mergeCell ref="N26:Q26"/>
    <mergeCell ref="N27:Q27"/>
    <mergeCell ref="N28:Q28"/>
    <mergeCell ref="O1:Q1"/>
    <mergeCell ref="A8:A9"/>
    <mergeCell ref="B8:B9"/>
    <mergeCell ref="C8:G8"/>
    <mergeCell ref="H8:L8"/>
    <mergeCell ref="M8:Q8"/>
    <mergeCell ref="A2:Q2"/>
    <mergeCell ref="A3:Q3"/>
    <mergeCell ref="A5:Q5"/>
    <mergeCell ref="A7:B7"/>
    <mergeCell ref="N7:Q7"/>
  </mergeCells>
  <printOptions horizontalCentered="1"/>
  <pageMargins left="0.45" right="0.25" top="1.25" bottom="0" header="0.31496062992125984" footer="0.31496062992125984"/>
  <pageSetup fitToHeight="1" fitToWidth="1" horizontalDpi="600" verticalDpi="600" orientation="landscape" paperSize="9" scale="85" r:id="rId1"/>
</worksheet>
</file>

<file path=xl/worksheets/sheet12.xml><?xml version="1.0" encoding="utf-8"?>
<worksheet xmlns="http://schemas.openxmlformats.org/spreadsheetml/2006/main" xmlns:r="http://schemas.openxmlformats.org/officeDocument/2006/relationships">
  <sheetPr>
    <pageSetUpPr fitToPage="1"/>
  </sheetPr>
  <dimension ref="A1:S38"/>
  <sheetViews>
    <sheetView view="pageBreakPreview" zoomScaleSheetLayoutView="100" zoomScalePageLayoutView="0" workbookViewId="0" topLeftCell="A1">
      <selection activeCell="A13" sqref="A13"/>
    </sheetView>
  </sheetViews>
  <sheetFormatPr defaultColWidth="9.140625" defaultRowHeight="12.75"/>
  <cols>
    <col min="1" max="1" width="6.28125" style="16" customWidth="1"/>
    <col min="2" max="3" width="10.28125" style="16" customWidth="1"/>
    <col min="4" max="4" width="9.28125" style="16" customWidth="1"/>
    <col min="5" max="6" width="9.140625" style="16" customWidth="1"/>
    <col min="7" max="7" width="11.7109375" style="16" customWidth="1"/>
    <col min="8" max="8" width="11.00390625" style="16" customWidth="1"/>
    <col min="9" max="9" width="9.7109375" style="16" customWidth="1"/>
    <col min="10" max="10" width="9.57421875" style="16" customWidth="1"/>
    <col min="11" max="11" width="9.28125" style="16" customWidth="1"/>
    <col min="12" max="12" width="11.7109375" style="16" customWidth="1"/>
    <col min="13" max="13" width="10.28125" style="16" customWidth="1"/>
    <col min="14" max="14" width="8.7109375" style="16" customWidth="1"/>
    <col min="15" max="15" width="8.8515625" style="16" customWidth="1"/>
    <col min="16" max="16" width="9.140625" style="16" customWidth="1"/>
    <col min="17" max="17" width="11.00390625" style="16" customWidth="1"/>
    <col min="18" max="18" width="9.140625" style="16" hidden="1" customWidth="1"/>
    <col min="19" max="16384" width="9.140625" style="16" customWidth="1"/>
  </cols>
  <sheetData>
    <row r="1" spans="15:17" ht="12.75" customHeight="1">
      <c r="O1" s="591" t="s">
        <v>58</v>
      </c>
      <c r="P1" s="591"/>
      <c r="Q1" s="591"/>
    </row>
    <row r="2" spans="1:17" ht="15.75">
      <c r="A2" s="620" t="s">
        <v>0</v>
      </c>
      <c r="B2" s="620"/>
      <c r="C2" s="620"/>
      <c r="D2" s="620"/>
      <c r="E2" s="620"/>
      <c r="F2" s="620"/>
      <c r="G2" s="620"/>
      <c r="H2" s="620"/>
      <c r="I2" s="620"/>
      <c r="J2" s="620"/>
      <c r="K2" s="620"/>
      <c r="L2" s="620"/>
      <c r="M2" s="620"/>
      <c r="N2" s="620"/>
      <c r="O2" s="620"/>
      <c r="P2" s="620"/>
      <c r="Q2" s="620"/>
    </row>
    <row r="3" spans="1:17" ht="20.25">
      <c r="A3" s="621" t="s">
        <v>827</v>
      </c>
      <c r="B3" s="621"/>
      <c r="C3" s="621"/>
      <c r="D3" s="621"/>
      <c r="E3" s="621"/>
      <c r="F3" s="621"/>
      <c r="G3" s="621"/>
      <c r="H3" s="621"/>
      <c r="I3" s="621"/>
      <c r="J3" s="621"/>
      <c r="K3" s="621"/>
      <c r="L3" s="621"/>
      <c r="M3" s="621"/>
      <c r="N3" s="621"/>
      <c r="O3" s="621"/>
      <c r="P3" s="621"/>
      <c r="Q3" s="621"/>
    </row>
    <row r="4" ht="11.25" customHeight="1"/>
    <row r="5" spans="1:17" ht="15.75" customHeight="1">
      <c r="A5" s="684" t="s">
        <v>836</v>
      </c>
      <c r="B5" s="684"/>
      <c r="C5" s="684"/>
      <c r="D5" s="684"/>
      <c r="E5" s="684"/>
      <c r="F5" s="684"/>
      <c r="G5" s="684"/>
      <c r="H5" s="684"/>
      <c r="I5" s="684"/>
      <c r="J5" s="684"/>
      <c r="K5" s="684"/>
      <c r="L5" s="684"/>
      <c r="M5" s="684"/>
      <c r="N5" s="684"/>
      <c r="O5" s="684"/>
      <c r="P5" s="684"/>
      <c r="Q5" s="684"/>
    </row>
    <row r="7" spans="1:18" ht="12" customHeight="1">
      <c r="A7" s="589" t="s">
        <v>491</v>
      </c>
      <c r="B7" s="589"/>
      <c r="N7" s="667" t="s">
        <v>990</v>
      </c>
      <c r="O7" s="667"/>
      <c r="P7" s="667"/>
      <c r="Q7" s="667"/>
      <c r="R7" s="667"/>
    </row>
    <row r="8" spans="1:17" s="262" customFormat="1" ht="21" customHeight="1">
      <c r="A8" s="590" t="s">
        <v>2</v>
      </c>
      <c r="B8" s="590" t="s">
        <v>3</v>
      </c>
      <c r="C8" s="584" t="s">
        <v>868</v>
      </c>
      <c r="D8" s="584"/>
      <c r="E8" s="584"/>
      <c r="F8" s="646"/>
      <c r="G8" s="646"/>
      <c r="H8" s="648" t="s">
        <v>947</v>
      </c>
      <c r="I8" s="584"/>
      <c r="J8" s="584"/>
      <c r="K8" s="584"/>
      <c r="L8" s="584"/>
      <c r="M8" s="592" t="s">
        <v>108</v>
      </c>
      <c r="N8" s="683"/>
      <c r="O8" s="683"/>
      <c r="P8" s="683"/>
      <c r="Q8" s="593"/>
    </row>
    <row r="9" spans="1:19" s="262" customFormat="1" ht="48" customHeight="1">
      <c r="A9" s="590"/>
      <c r="B9" s="590"/>
      <c r="C9" s="261" t="s">
        <v>216</v>
      </c>
      <c r="D9" s="261" t="s">
        <v>217</v>
      </c>
      <c r="E9" s="261" t="s">
        <v>367</v>
      </c>
      <c r="F9" s="257" t="s">
        <v>223</v>
      </c>
      <c r="G9" s="257" t="s">
        <v>117</v>
      </c>
      <c r="H9" s="261" t="s">
        <v>216</v>
      </c>
      <c r="I9" s="261" t="s">
        <v>217</v>
      </c>
      <c r="J9" s="261" t="s">
        <v>367</v>
      </c>
      <c r="K9" s="261" t="s">
        <v>223</v>
      </c>
      <c r="L9" s="261" t="s">
        <v>118</v>
      </c>
      <c r="M9" s="261" t="s">
        <v>216</v>
      </c>
      <c r="N9" s="261" t="s">
        <v>217</v>
      </c>
      <c r="O9" s="261" t="s">
        <v>367</v>
      </c>
      <c r="P9" s="257" t="s">
        <v>223</v>
      </c>
      <c r="Q9" s="261" t="s">
        <v>119</v>
      </c>
      <c r="R9" s="279"/>
      <c r="S9" s="278"/>
    </row>
    <row r="10" spans="1:17" s="15" customFormat="1" ht="12.75">
      <c r="A10" s="5">
        <v>1</v>
      </c>
      <c r="B10" s="5">
        <v>2</v>
      </c>
      <c r="C10" s="5">
        <v>3</v>
      </c>
      <c r="D10" s="5">
        <v>4</v>
      </c>
      <c r="E10" s="5">
        <v>5</v>
      </c>
      <c r="F10" s="7">
        <v>6</v>
      </c>
      <c r="G10" s="5">
        <v>7</v>
      </c>
      <c r="H10" s="5">
        <v>8</v>
      </c>
      <c r="I10" s="5">
        <v>9</v>
      </c>
      <c r="J10" s="5">
        <v>10</v>
      </c>
      <c r="K10" s="5">
        <v>11</v>
      </c>
      <c r="L10" s="5">
        <v>12</v>
      </c>
      <c r="M10" s="5">
        <v>13</v>
      </c>
      <c r="N10" s="3">
        <v>14</v>
      </c>
      <c r="O10" s="1">
        <v>15</v>
      </c>
      <c r="P10" s="5">
        <v>16</v>
      </c>
      <c r="Q10" s="5">
        <v>17</v>
      </c>
    </row>
    <row r="11" spans="1:17" ht="12.75">
      <c r="A11" s="8">
        <v>1</v>
      </c>
      <c r="B11" s="19" t="s">
        <v>492</v>
      </c>
      <c r="C11" s="19">
        <v>30348</v>
      </c>
      <c r="D11" s="19">
        <v>4203</v>
      </c>
      <c r="E11" s="19">
        <v>0</v>
      </c>
      <c r="F11" s="25">
        <v>0</v>
      </c>
      <c r="G11" s="25">
        <f>SUM(C11:F11)</f>
        <v>34551</v>
      </c>
      <c r="H11" s="329">
        <v>21758</v>
      </c>
      <c r="I11" s="329">
        <v>2577</v>
      </c>
      <c r="J11" s="329">
        <v>0</v>
      </c>
      <c r="K11" s="329">
        <v>0</v>
      </c>
      <c r="L11" s="329">
        <f>SUM(H11:K11)</f>
        <v>24335</v>
      </c>
      <c r="M11" s="329">
        <f>H11*231</f>
        <v>5026098</v>
      </c>
      <c r="N11" s="329">
        <f>I11*231</f>
        <v>595287</v>
      </c>
      <c r="O11" s="329">
        <f>J11*231</f>
        <v>0</v>
      </c>
      <c r="P11" s="329">
        <f>K11*231</f>
        <v>0</v>
      </c>
      <c r="Q11" s="329">
        <f>SUM(M11:P11)</f>
        <v>5621385</v>
      </c>
    </row>
    <row r="12" spans="1:17" ht="12.75">
      <c r="A12" s="8">
        <v>2</v>
      </c>
      <c r="B12" s="19" t="s">
        <v>493</v>
      </c>
      <c r="C12" s="19">
        <v>23886</v>
      </c>
      <c r="D12" s="19">
        <v>0</v>
      </c>
      <c r="E12" s="19">
        <v>0</v>
      </c>
      <c r="F12" s="25">
        <v>366</v>
      </c>
      <c r="G12" s="25">
        <f aca="true" t="shared" si="0" ref="G12:G18">SUM(C12:F12)</f>
        <v>24252</v>
      </c>
      <c r="H12" s="329">
        <v>17125</v>
      </c>
      <c r="I12" s="329">
        <v>0</v>
      </c>
      <c r="J12" s="329">
        <v>0</v>
      </c>
      <c r="K12" s="329">
        <v>343</v>
      </c>
      <c r="L12" s="329">
        <f aca="true" t="shared" si="1" ref="L12:L18">SUM(H12:K12)</f>
        <v>17468</v>
      </c>
      <c r="M12" s="329">
        <f aca="true" t="shared" si="2" ref="M12:M18">H12*231</f>
        <v>3955875</v>
      </c>
      <c r="N12" s="329">
        <f aca="true" t="shared" si="3" ref="N12:N18">I12*231</f>
        <v>0</v>
      </c>
      <c r="O12" s="329">
        <f aca="true" t="shared" si="4" ref="O12:O18">J12*231</f>
        <v>0</v>
      </c>
      <c r="P12" s="329">
        <f aca="true" t="shared" si="5" ref="P12:P18">K12*231</f>
        <v>79233</v>
      </c>
      <c r="Q12" s="329">
        <f aca="true" t="shared" si="6" ref="Q12:Q18">SUM(M12:P12)</f>
        <v>4035108</v>
      </c>
    </row>
    <row r="13" spans="1:17" ht="12.75">
      <c r="A13" s="8">
        <v>3</v>
      </c>
      <c r="B13" s="19" t="s">
        <v>494</v>
      </c>
      <c r="C13" s="19">
        <v>14561</v>
      </c>
      <c r="D13" s="19">
        <v>239</v>
      </c>
      <c r="E13" s="19">
        <v>0</v>
      </c>
      <c r="F13" s="25">
        <v>0</v>
      </c>
      <c r="G13" s="25">
        <f t="shared" si="0"/>
        <v>14800</v>
      </c>
      <c r="H13" s="329">
        <v>10440</v>
      </c>
      <c r="I13" s="329">
        <v>147</v>
      </c>
      <c r="J13" s="329">
        <v>0</v>
      </c>
      <c r="K13" s="329">
        <v>0</v>
      </c>
      <c r="L13" s="329">
        <f t="shared" si="1"/>
        <v>10587</v>
      </c>
      <c r="M13" s="329">
        <f t="shared" si="2"/>
        <v>2411640</v>
      </c>
      <c r="N13" s="329">
        <f t="shared" si="3"/>
        <v>33957</v>
      </c>
      <c r="O13" s="329">
        <f t="shared" si="4"/>
        <v>0</v>
      </c>
      <c r="P13" s="329">
        <f t="shared" si="5"/>
        <v>0</v>
      </c>
      <c r="Q13" s="329">
        <f t="shared" si="6"/>
        <v>2445597</v>
      </c>
    </row>
    <row r="14" spans="1:17" ht="12.75">
      <c r="A14" s="8">
        <v>4</v>
      </c>
      <c r="B14" s="19" t="s">
        <v>495</v>
      </c>
      <c r="C14" s="19">
        <v>21018</v>
      </c>
      <c r="D14" s="19">
        <v>423</v>
      </c>
      <c r="E14" s="19">
        <v>0</v>
      </c>
      <c r="F14" s="25">
        <v>51</v>
      </c>
      <c r="G14" s="25">
        <f t="shared" si="0"/>
        <v>21492</v>
      </c>
      <c r="H14" s="329">
        <v>15069</v>
      </c>
      <c r="I14" s="329">
        <v>259</v>
      </c>
      <c r="J14" s="329">
        <v>0</v>
      </c>
      <c r="K14" s="329">
        <v>48</v>
      </c>
      <c r="L14" s="329">
        <f t="shared" si="1"/>
        <v>15376</v>
      </c>
      <c r="M14" s="329">
        <f t="shared" si="2"/>
        <v>3480939</v>
      </c>
      <c r="N14" s="329">
        <f t="shared" si="3"/>
        <v>59829</v>
      </c>
      <c r="O14" s="329">
        <f t="shared" si="4"/>
        <v>0</v>
      </c>
      <c r="P14" s="329">
        <f t="shared" si="5"/>
        <v>11088</v>
      </c>
      <c r="Q14" s="329">
        <f t="shared" si="6"/>
        <v>3551856</v>
      </c>
    </row>
    <row r="15" spans="1:17" ht="12.75">
      <c r="A15" s="8">
        <v>5</v>
      </c>
      <c r="B15" s="19" t="s">
        <v>496</v>
      </c>
      <c r="C15" s="19">
        <v>23044</v>
      </c>
      <c r="D15" s="19">
        <v>441</v>
      </c>
      <c r="E15" s="19">
        <v>0</v>
      </c>
      <c r="F15" s="25">
        <v>0</v>
      </c>
      <c r="G15" s="25">
        <f t="shared" si="0"/>
        <v>23485</v>
      </c>
      <c r="H15" s="329">
        <v>16522</v>
      </c>
      <c r="I15" s="329">
        <v>270</v>
      </c>
      <c r="J15" s="329">
        <v>0</v>
      </c>
      <c r="K15" s="329">
        <v>0</v>
      </c>
      <c r="L15" s="329">
        <f t="shared" si="1"/>
        <v>16792</v>
      </c>
      <c r="M15" s="329">
        <f t="shared" si="2"/>
        <v>3816582</v>
      </c>
      <c r="N15" s="329">
        <f t="shared" si="3"/>
        <v>62370</v>
      </c>
      <c r="O15" s="329">
        <f t="shared" si="4"/>
        <v>0</v>
      </c>
      <c r="P15" s="329">
        <f t="shared" si="5"/>
        <v>0</v>
      </c>
      <c r="Q15" s="329">
        <f t="shared" si="6"/>
        <v>3878952</v>
      </c>
    </row>
    <row r="16" spans="1:17" ht="12.75">
      <c r="A16" s="8">
        <v>6</v>
      </c>
      <c r="B16" s="19" t="s">
        <v>497</v>
      </c>
      <c r="C16" s="19">
        <v>14547</v>
      </c>
      <c r="D16" s="19">
        <v>702</v>
      </c>
      <c r="E16" s="19">
        <v>0</v>
      </c>
      <c r="F16" s="25">
        <v>129</v>
      </c>
      <c r="G16" s="25">
        <f t="shared" si="0"/>
        <v>15378</v>
      </c>
      <c r="H16" s="329">
        <v>10430</v>
      </c>
      <c r="I16" s="329">
        <v>431</v>
      </c>
      <c r="J16" s="329">
        <v>0</v>
      </c>
      <c r="K16" s="329">
        <v>121</v>
      </c>
      <c r="L16" s="329">
        <f t="shared" si="1"/>
        <v>10982</v>
      </c>
      <c r="M16" s="329">
        <f t="shared" si="2"/>
        <v>2409330</v>
      </c>
      <c r="N16" s="329">
        <f t="shared" si="3"/>
        <v>99561</v>
      </c>
      <c r="O16" s="329">
        <f t="shared" si="4"/>
        <v>0</v>
      </c>
      <c r="P16" s="329">
        <f t="shared" si="5"/>
        <v>27951</v>
      </c>
      <c r="Q16" s="329">
        <f t="shared" si="6"/>
        <v>2536842</v>
      </c>
    </row>
    <row r="17" spans="1:17" ht="12.75">
      <c r="A17" s="8">
        <v>7</v>
      </c>
      <c r="B17" s="19" t="s">
        <v>498</v>
      </c>
      <c r="C17" s="19">
        <v>20613</v>
      </c>
      <c r="D17" s="19">
        <v>625</v>
      </c>
      <c r="E17" s="19">
        <v>0</v>
      </c>
      <c r="F17" s="25">
        <v>142</v>
      </c>
      <c r="G17" s="25">
        <f t="shared" si="0"/>
        <v>21380</v>
      </c>
      <c r="H17" s="329">
        <v>14779</v>
      </c>
      <c r="I17" s="329">
        <v>383</v>
      </c>
      <c r="J17" s="329">
        <v>0</v>
      </c>
      <c r="K17" s="329">
        <v>133</v>
      </c>
      <c r="L17" s="329">
        <f t="shared" si="1"/>
        <v>15295</v>
      </c>
      <c r="M17" s="329">
        <f t="shared" si="2"/>
        <v>3413949</v>
      </c>
      <c r="N17" s="329">
        <f t="shared" si="3"/>
        <v>88473</v>
      </c>
      <c r="O17" s="329">
        <f t="shared" si="4"/>
        <v>0</v>
      </c>
      <c r="P17" s="329">
        <f t="shared" si="5"/>
        <v>30723</v>
      </c>
      <c r="Q17" s="329">
        <f t="shared" si="6"/>
        <v>3533145</v>
      </c>
    </row>
    <row r="18" spans="1:17" ht="12.75">
      <c r="A18" s="8">
        <v>8</v>
      </c>
      <c r="B18" s="19" t="s">
        <v>499</v>
      </c>
      <c r="C18" s="19">
        <v>21886</v>
      </c>
      <c r="D18" s="19">
        <v>161</v>
      </c>
      <c r="E18" s="19">
        <v>0</v>
      </c>
      <c r="F18" s="25">
        <v>0</v>
      </c>
      <c r="G18" s="25">
        <f t="shared" si="0"/>
        <v>22047</v>
      </c>
      <c r="H18" s="329">
        <v>15691</v>
      </c>
      <c r="I18" s="329">
        <v>99</v>
      </c>
      <c r="J18" s="329">
        <v>0</v>
      </c>
      <c r="K18" s="329">
        <v>0</v>
      </c>
      <c r="L18" s="329">
        <f t="shared" si="1"/>
        <v>15790</v>
      </c>
      <c r="M18" s="329">
        <f t="shared" si="2"/>
        <v>3624621</v>
      </c>
      <c r="N18" s="329">
        <f t="shared" si="3"/>
        <v>22869</v>
      </c>
      <c r="O18" s="329">
        <f t="shared" si="4"/>
        <v>0</v>
      </c>
      <c r="P18" s="329">
        <f t="shared" si="5"/>
        <v>0</v>
      </c>
      <c r="Q18" s="329">
        <f t="shared" si="6"/>
        <v>3647490</v>
      </c>
    </row>
    <row r="19" spans="1:17" s="15" customFormat="1" ht="12.75">
      <c r="A19" s="3"/>
      <c r="B19" s="27" t="s">
        <v>500</v>
      </c>
      <c r="C19" s="27">
        <f>SUM(C11:C18)</f>
        <v>169903</v>
      </c>
      <c r="D19" s="27">
        <f aca="true" t="shared" si="7" ref="D19:Q19">SUM(D11:D18)</f>
        <v>6794</v>
      </c>
      <c r="E19" s="27">
        <f t="shared" si="7"/>
        <v>0</v>
      </c>
      <c r="F19" s="27">
        <f t="shared" si="7"/>
        <v>688</v>
      </c>
      <c r="G19" s="27">
        <f t="shared" si="7"/>
        <v>177385</v>
      </c>
      <c r="H19" s="27">
        <f t="shared" si="7"/>
        <v>121814</v>
      </c>
      <c r="I19" s="27">
        <f t="shared" si="7"/>
        <v>4166</v>
      </c>
      <c r="J19" s="27">
        <f t="shared" si="7"/>
        <v>0</v>
      </c>
      <c r="K19" s="27">
        <f t="shared" si="7"/>
        <v>645</v>
      </c>
      <c r="L19" s="27">
        <f t="shared" si="7"/>
        <v>126625</v>
      </c>
      <c r="M19" s="489">
        <f t="shared" si="7"/>
        <v>28139034</v>
      </c>
      <c r="N19" s="489">
        <f t="shared" si="7"/>
        <v>962346</v>
      </c>
      <c r="O19" s="489">
        <f t="shared" si="7"/>
        <v>0</v>
      </c>
      <c r="P19" s="489">
        <f t="shared" si="7"/>
        <v>148995</v>
      </c>
      <c r="Q19" s="489">
        <f t="shared" si="7"/>
        <v>29250375</v>
      </c>
    </row>
    <row r="20" spans="1:17" ht="12.75">
      <c r="A20" s="75"/>
      <c r="B20" s="21"/>
      <c r="C20" s="21"/>
      <c r="D20" s="21"/>
      <c r="E20" s="21"/>
      <c r="F20" s="21"/>
      <c r="G20" s="21"/>
      <c r="H20" s="21"/>
      <c r="I20" s="21"/>
      <c r="J20" s="21"/>
      <c r="K20" s="21"/>
      <c r="L20" s="21"/>
      <c r="M20" s="21"/>
      <c r="N20" s="21"/>
      <c r="O20" s="21"/>
      <c r="P20" s="21"/>
      <c r="Q20" s="511"/>
    </row>
    <row r="21" spans="1:11" ht="12.75">
      <c r="A21" s="11" t="s">
        <v>8</v>
      </c>
      <c r="B21"/>
      <c r="C21"/>
      <c r="D21"/>
      <c r="G21" s="16" t="s">
        <v>11</v>
      </c>
      <c r="H21" s="326"/>
      <c r="I21" s="326"/>
      <c r="J21" s="560"/>
      <c r="K21" s="326"/>
    </row>
    <row r="22" spans="1:4" ht="12.75">
      <c r="A22" t="s">
        <v>9</v>
      </c>
      <c r="B22"/>
      <c r="C22"/>
      <c r="D22"/>
    </row>
    <row r="23" spans="1:12" ht="12.75">
      <c r="A23" t="s">
        <v>10</v>
      </c>
      <c r="B23"/>
      <c r="C23"/>
      <c r="D23"/>
      <c r="I23" s="12"/>
      <c r="J23" s="12"/>
      <c r="K23" s="12"/>
      <c r="L23" s="12"/>
    </row>
    <row r="24" spans="1:12" ht="12.75">
      <c r="A24" s="16" t="s">
        <v>446</v>
      </c>
      <c r="J24" s="12"/>
      <c r="K24" s="12"/>
      <c r="L24" s="12"/>
    </row>
    <row r="25" spans="3:13" ht="12.75">
      <c r="C25" s="16" t="s">
        <v>448</v>
      </c>
      <c r="E25" s="13"/>
      <c r="F25" s="13"/>
      <c r="G25" s="13"/>
      <c r="H25" s="13"/>
      <c r="I25" s="13"/>
      <c r="J25" s="13"/>
      <c r="K25" s="13"/>
      <c r="L25" s="13"/>
      <c r="M25" s="13"/>
    </row>
    <row r="27" spans="1:17" ht="15" customHeight="1">
      <c r="A27" s="15" t="s">
        <v>12</v>
      </c>
      <c r="B27" s="15"/>
      <c r="C27" s="15"/>
      <c r="D27" s="15"/>
      <c r="E27" s="15"/>
      <c r="F27" s="15"/>
      <c r="G27" s="15"/>
      <c r="J27" s="15"/>
      <c r="N27" s="607"/>
      <c r="O27" s="607"/>
      <c r="P27" s="607"/>
      <c r="Q27" s="607"/>
    </row>
    <row r="28" spans="2:17" ht="15" customHeight="1">
      <c r="B28" s="86"/>
      <c r="C28" s="86"/>
      <c r="D28" s="86"/>
      <c r="E28" s="86"/>
      <c r="F28" s="86"/>
      <c r="G28" s="86"/>
      <c r="H28" s="86"/>
      <c r="I28" s="86"/>
      <c r="J28" s="86"/>
      <c r="K28" s="16" t="s">
        <v>11</v>
      </c>
      <c r="N28" s="607" t="s">
        <v>1023</v>
      </c>
      <c r="O28" s="607"/>
      <c r="P28" s="607"/>
      <c r="Q28" s="607"/>
    </row>
    <row r="29" spans="2:17" ht="12.75" customHeight="1">
      <c r="B29" s="86"/>
      <c r="C29" s="86"/>
      <c r="D29" s="86"/>
      <c r="E29" s="86"/>
      <c r="F29" s="86"/>
      <c r="G29" s="86"/>
      <c r="H29" s="86"/>
      <c r="I29" s="86"/>
      <c r="J29" s="86"/>
      <c r="N29" s="607" t="s">
        <v>504</v>
      </c>
      <c r="O29" s="607"/>
      <c r="P29" s="607"/>
      <c r="Q29" s="607"/>
    </row>
    <row r="30" spans="14:17" ht="12.75">
      <c r="N30" s="29" t="s">
        <v>81</v>
      </c>
      <c r="O30" s="29"/>
      <c r="P30" s="29"/>
      <c r="Q30" s="29"/>
    </row>
    <row r="31" spans="1:13" ht="12.75">
      <c r="A31" s="454"/>
      <c r="B31" s="454"/>
      <c r="C31" s="454"/>
      <c r="D31" s="454"/>
      <c r="E31" s="454"/>
      <c r="F31" s="454"/>
      <c r="G31" s="31"/>
      <c r="H31" s="454"/>
      <c r="I31" s="454"/>
      <c r="J31" s="454"/>
      <c r="K31" s="454"/>
      <c r="L31" s="31"/>
      <c r="M31" s="454"/>
    </row>
    <row r="32" spans="7:15" ht="12.75">
      <c r="G32" s="15"/>
      <c r="I32" s="326"/>
      <c r="J32" s="342"/>
      <c r="K32" s="326"/>
      <c r="L32" s="514"/>
      <c r="M32" s="514"/>
      <c r="N32" s="15"/>
      <c r="O32" s="326"/>
    </row>
    <row r="33" spans="7:15" ht="12.75">
      <c r="G33" s="15"/>
      <c r="I33" s="326"/>
      <c r="J33" s="342"/>
      <c r="K33" s="326"/>
      <c r="L33" s="514"/>
      <c r="M33" s="514"/>
      <c r="N33" s="15"/>
      <c r="O33" s="326"/>
    </row>
    <row r="34" spans="7:15" ht="12.75">
      <c r="G34" s="15"/>
      <c r="I34" s="326"/>
      <c r="J34" s="342"/>
      <c r="K34" s="326"/>
      <c r="L34" s="514"/>
      <c r="M34" s="514"/>
      <c r="N34" s="15"/>
      <c r="O34" s="326"/>
    </row>
    <row r="35" spans="7:15" ht="12.75">
      <c r="G35" s="15"/>
      <c r="L35" s="15"/>
      <c r="M35" s="514"/>
      <c r="N35" s="15"/>
      <c r="O35" s="326"/>
    </row>
    <row r="36" spans="8:11" ht="12.75">
      <c r="H36" s="490"/>
      <c r="I36" s="490"/>
      <c r="J36" s="326"/>
      <c r="K36" s="454"/>
    </row>
    <row r="37" spans="8:11" ht="12.75">
      <c r="H37" s="490"/>
      <c r="I37" s="490"/>
      <c r="J37" s="326"/>
      <c r="K37" s="454"/>
    </row>
    <row r="38" spans="8:11" ht="12.75">
      <c r="H38" s="326"/>
      <c r="I38" s="326"/>
      <c r="J38" s="326"/>
      <c r="K38" s="326"/>
    </row>
  </sheetData>
  <sheetProtection/>
  <mergeCells count="14">
    <mergeCell ref="N27:Q27"/>
    <mergeCell ref="N28:Q28"/>
    <mergeCell ref="N29:Q29"/>
    <mergeCell ref="O1:Q1"/>
    <mergeCell ref="M8:Q8"/>
    <mergeCell ref="A8:A9"/>
    <mergeCell ref="B8:B9"/>
    <mergeCell ref="A7:B7"/>
    <mergeCell ref="A2:Q2"/>
    <mergeCell ref="A3:Q3"/>
    <mergeCell ref="A5:Q5"/>
    <mergeCell ref="N7:R7"/>
    <mergeCell ref="C8:G8"/>
    <mergeCell ref="H8:L8"/>
  </mergeCells>
  <printOptions horizontalCentered="1"/>
  <pageMargins left="0.45" right="0.21" top="1.33" bottom="0" header="0.31496062992125984" footer="0.31496062992125984"/>
  <pageSetup fitToHeight="1" fitToWidth="1" horizontalDpi="600" verticalDpi="600" orientation="landscape" paperSize="9" scale="86" r:id="rId1"/>
</worksheet>
</file>

<file path=xl/worksheets/sheet13.xml><?xml version="1.0" encoding="utf-8"?>
<worksheet xmlns="http://schemas.openxmlformats.org/spreadsheetml/2006/main" xmlns:r="http://schemas.openxmlformats.org/officeDocument/2006/relationships">
  <sheetPr>
    <pageSetUpPr fitToPage="1"/>
  </sheetPr>
  <dimension ref="A1:R34"/>
  <sheetViews>
    <sheetView view="pageBreakPreview" zoomScaleSheetLayoutView="100" zoomScalePageLayoutView="0" workbookViewId="0" topLeftCell="A1">
      <selection activeCell="B9" sqref="B9:B10"/>
    </sheetView>
  </sheetViews>
  <sheetFormatPr defaultColWidth="9.140625" defaultRowHeight="12.75"/>
  <cols>
    <col min="1" max="1" width="5.28125" style="16" customWidth="1"/>
    <col min="2" max="2" width="12.8515625" style="16" customWidth="1"/>
    <col min="3" max="3" width="11.00390625" style="16" customWidth="1"/>
    <col min="4" max="4" width="10.00390625" style="16" customWidth="1"/>
    <col min="5" max="5" width="14.28125" style="16" customWidth="1"/>
    <col min="6" max="6" width="15.00390625" style="16" customWidth="1"/>
    <col min="7" max="7" width="13.28125" style="16" customWidth="1"/>
    <col min="8" max="8" width="14.7109375" style="16" customWidth="1"/>
    <col min="9" max="9" width="16.7109375" style="16" customWidth="1"/>
    <col min="10" max="10" width="19.28125" style="16" customWidth="1"/>
    <col min="11" max="11" width="9.140625" style="16" customWidth="1"/>
    <col min="12" max="12" width="10.8515625" style="16" bestFit="1" customWidth="1"/>
    <col min="13" max="16384" width="9.140625" style="16" customWidth="1"/>
  </cols>
  <sheetData>
    <row r="1" spans="5:10" ht="12.75">
      <c r="E1" s="596"/>
      <c r="F1" s="596"/>
      <c r="G1" s="596"/>
      <c r="H1" s="596"/>
      <c r="I1" s="596"/>
      <c r="J1" s="49" t="s">
        <v>59</v>
      </c>
    </row>
    <row r="2" spans="1:10" ht="15">
      <c r="A2" s="682" t="s">
        <v>0</v>
      </c>
      <c r="B2" s="682"/>
      <c r="C2" s="682"/>
      <c r="D2" s="682"/>
      <c r="E2" s="682"/>
      <c r="F2" s="682"/>
      <c r="G2" s="682"/>
      <c r="H2" s="682"/>
      <c r="I2" s="682"/>
      <c r="J2" s="682"/>
    </row>
    <row r="3" spans="1:10" ht="20.25">
      <c r="A3" s="621" t="s">
        <v>827</v>
      </c>
      <c r="B3" s="621"/>
      <c r="C3" s="621"/>
      <c r="D3" s="621"/>
      <c r="E3" s="621"/>
      <c r="F3" s="621"/>
      <c r="G3" s="621"/>
      <c r="H3" s="621"/>
      <c r="I3" s="621"/>
      <c r="J3" s="621"/>
    </row>
    <row r="4" ht="14.25" customHeight="1"/>
    <row r="5" spans="1:10" ht="31.5" customHeight="1">
      <c r="A5" s="684" t="s">
        <v>837</v>
      </c>
      <c r="B5" s="684"/>
      <c r="C5" s="684"/>
      <c r="D5" s="684"/>
      <c r="E5" s="684"/>
      <c r="F5" s="684"/>
      <c r="G5" s="684"/>
      <c r="H5" s="684"/>
      <c r="I5" s="684"/>
      <c r="J5" s="684"/>
    </row>
    <row r="6" spans="1:10" ht="13.5" customHeight="1">
      <c r="A6" s="1"/>
      <c r="B6" s="1"/>
      <c r="C6" s="1"/>
      <c r="D6" s="1"/>
      <c r="E6" s="1"/>
      <c r="F6" s="1"/>
      <c r="G6" s="1"/>
      <c r="H6" s="1"/>
      <c r="I6" s="1"/>
      <c r="J6" s="1"/>
    </row>
    <row r="7" ht="0.75" customHeight="1"/>
    <row r="8" spans="1:12" ht="12.75">
      <c r="A8" s="589" t="s">
        <v>491</v>
      </c>
      <c r="B8" s="589"/>
      <c r="C8" s="29"/>
      <c r="H8" s="667" t="s">
        <v>990</v>
      </c>
      <c r="I8" s="667"/>
      <c r="J8" s="667"/>
      <c r="K8" s="103"/>
      <c r="L8" s="103"/>
    </row>
    <row r="9" spans="1:18" s="277" customFormat="1" ht="15.75" customHeight="1">
      <c r="A9" s="590" t="s">
        <v>506</v>
      </c>
      <c r="B9" s="590" t="s">
        <v>3</v>
      </c>
      <c r="C9" s="646" t="s">
        <v>838</v>
      </c>
      <c r="D9" s="647"/>
      <c r="E9" s="647"/>
      <c r="F9" s="648"/>
      <c r="G9" s="646" t="s">
        <v>100</v>
      </c>
      <c r="H9" s="647"/>
      <c r="I9" s="647"/>
      <c r="J9" s="648"/>
      <c r="Q9" s="280"/>
      <c r="R9" s="281"/>
    </row>
    <row r="10" spans="1:10" s="277" customFormat="1" ht="53.25" customHeight="1">
      <c r="A10" s="590"/>
      <c r="B10" s="590"/>
      <c r="C10" s="261" t="s">
        <v>185</v>
      </c>
      <c r="D10" s="261" t="s">
        <v>14</v>
      </c>
      <c r="E10" s="257" t="s">
        <v>991</v>
      </c>
      <c r="F10" s="257" t="s">
        <v>203</v>
      </c>
      <c r="G10" s="261" t="s">
        <v>185</v>
      </c>
      <c r="H10" s="282" t="s">
        <v>15</v>
      </c>
      <c r="I10" s="283" t="s">
        <v>109</v>
      </c>
      <c r="J10" s="261" t="s">
        <v>204</v>
      </c>
    </row>
    <row r="11" spans="1:12" ht="12.75">
      <c r="A11" s="5">
        <v>1</v>
      </c>
      <c r="B11" s="5">
        <v>2</v>
      </c>
      <c r="C11" s="5">
        <v>3</v>
      </c>
      <c r="D11" s="5">
        <v>4</v>
      </c>
      <c r="E11" s="5">
        <v>5</v>
      </c>
      <c r="F11" s="7">
        <v>6</v>
      </c>
      <c r="G11" s="5">
        <v>7</v>
      </c>
      <c r="H11" s="104">
        <v>8</v>
      </c>
      <c r="I11" s="5">
        <v>9</v>
      </c>
      <c r="J11" s="5">
        <v>10</v>
      </c>
      <c r="L11" s="21"/>
    </row>
    <row r="12" spans="1:12" ht="12.75">
      <c r="A12" s="8">
        <v>1</v>
      </c>
      <c r="B12" s="19" t="s">
        <v>492</v>
      </c>
      <c r="C12" s="19">
        <v>618</v>
      </c>
      <c r="D12" s="19">
        <v>43539</v>
      </c>
      <c r="E12" s="19">
        <v>230</v>
      </c>
      <c r="F12" s="106">
        <f>D12*E12</f>
        <v>10013970</v>
      </c>
      <c r="G12" s="19">
        <f>'AT-3'!C9</f>
        <v>618</v>
      </c>
      <c r="H12" s="328">
        <f>'enrolment vs availed_PY'!Q11</f>
        <v>9434512</v>
      </c>
      <c r="I12" s="19">
        <v>232</v>
      </c>
      <c r="J12" s="328">
        <f>H12/I12</f>
        <v>40666</v>
      </c>
      <c r="L12" s="510"/>
    </row>
    <row r="13" spans="1:12" ht="12.75">
      <c r="A13" s="8">
        <v>2</v>
      </c>
      <c r="B13" s="19" t="s">
        <v>493</v>
      </c>
      <c r="C13" s="19">
        <v>597</v>
      </c>
      <c r="D13" s="19">
        <v>32875</v>
      </c>
      <c r="E13" s="19">
        <v>230</v>
      </c>
      <c r="F13" s="106">
        <f aca="true" t="shared" si="0" ref="F13:F19">D13*E13</f>
        <v>7561250</v>
      </c>
      <c r="G13" s="19">
        <f>'AT-3'!C10</f>
        <v>597</v>
      </c>
      <c r="H13" s="328">
        <f>'enrolment vs availed_PY'!Q12</f>
        <v>7313800</v>
      </c>
      <c r="I13" s="19">
        <v>232</v>
      </c>
      <c r="J13" s="328">
        <f>H13/I13</f>
        <v>31525</v>
      </c>
      <c r="L13" s="510"/>
    </row>
    <row r="14" spans="1:12" ht="12.75">
      <c r="A14" s="8">
        <v>3</v>
      </c>
      <c r="B14" s="19" t="s">
        <v>494</v>
      </c>
      <c r="C14" s="19">
        <v>465</v>
      </c>
      <c r="D14" s="19">
        <v>18712</v>
      </c>
      <c r="E14" s="19">
        <v>230</v>
      </c>
      <c r="F14" s="106">
        <f t="shared" si="0"/>
        <v>4303760</v>
      </c>
      <c r="G14" s="19">
        <f>'AT-3'!C11</f>
        <v>465</v>
      </c>
      <c r="H14" s="328">
        <f>'enrolment vs availed_PY'!Q13</f>
        <v>4088304</v>
      </c>
      <c r="I14" s="19">
        <v>232</v>
      </c>
      <c r="J14" s="328">
        <f aca="true" t="shared" si="1" ref="J14:J19">H14/I14</f>
        <v>17622</v>
      </c>
      <c r="L14" s="510"/>
    </row>
    <row r="15" spans="1:12" ht="12.75">
      <c r="A15" s="8">
        <v>4</v>
      </c>
      <c r="B15" s="19" t="s">
        <v>495</v>
      </c>
      <c r="C15" s="19">
        <v>539</v>
      </c>
      <c r="D15" s="19">
        <v>26498</v>
      </c>
      <c r="E15" s="19">
        <v>230</v>
      </c>
      <c r="F15" s="106">
        <f t="shared" si="0"/>
        <v>6094540</v>
      </c>
      <c r="G15" s="19">
        <f>'AT-3'!C12</f>
        <v>539</v>
      </c>
      <c r="H15" s="328">
        <f>'enrolment vs availed_PY'!Q14</f>
        <v>5807424</v>
      </c>
      <c r="I15" s="19">
        <v>232</v>
      </c>
      <c r="J15" s="328">
        <f t="shared" si="1"/>
        <v>25032</v>
      </c>
      <c r="L15" s="510"/>
    </row>
    <row r="16" spans="1:12" ht="12.75">
      <c r="A16" s="8">
        <v>5</v>
      </c>
      <c r="B16" s="19" t="s">
        <v>496</v>
      </c>
      <c r="C16" s="19">
        <v>620</v>
      </c>
      <c r="D16" s="19">
        <v>27395</v>
      </c>
      <c r="E16" s="19">
        <v>230</v>
      </c>
      <c r="F16" s="106">
        <f t="shared" si="0"/>
        <v>6300850</v>
      </c>
      <c r="G16" s="19">
        <f>'AT-3'!C13</f>
        <v>620</v>
      </c>
      <c r="H16" s="328">
        <f>'enrolment vs availed_PY'!Q15</f>
        <v>6012048</v>
      </c>
      <c r="I16" s="19">
        <v>232</v>
      </c>
      <c r="J16" s="328">
        <f t="shared" si="1"/>
        <v>25914</v>
      </c>
      <c r="L16" s="510"/>
    </row>
    <row r="17" spans="1:12" ht="12.75">
      <c r="A17" s="8">
        <v>6</v>
      </c>
      <c r="B17" s="19" t="s">
        <v>497</v>
      </c>
      <c r="C17" s="19">
        <v>328</v>
      </c>
      <c r="D17" s="19">
        <v>21937</v>
      </c>
      <c r="E17" s="19">
        <v>230</v>
      </c>
      <c r="F17" s="106">
        <f t="shared" si="0"/>
        <v>5045510</v>
      </c>
      <c r="G17" s="19">
        <f>'AT-3'!C14</f>
        <v>328</v>
      </c>
      <c r="H17" s="328">
        <f>'enrolment vs availed_PY'!Q16</f>
        <v>4870144</v>
      </c>
      <c r="I17" s="19">
        <v>232</v>
      </c>
      <c r="J17" s="328">
        <f t="shared" si="1"/>
        <v>20992</v>
      </c>
      <c r="L17" s="510"/>
    </row>
    <row r="18" spans="1:12" ht="12.75">
      <c r="A18" s="8">
        <v>7</v>
      </c>
      <c r="B18" s="19" t="s">
        <v>498</v>
      </c>
      <c r="C18" s="19">
        <v>478</v>
      </c>
      <c r="D18" s="19">
        <v>33566</v>
      </c>
      <c r="E18" s="19">
        <v>230</v>
      </c>
      <c r="F18" s="106">
        <f t="shared" si="0"/>
        <v>7720180</v>
      </c>
      <c r="G18" s="19">
        <f>'AT-3'!C15</f>
        <v>478</v>
      </c>
      <c r="H18" s="328">
        <f>'enrolment vs availed_PY'!Q17</f>
        <v>7390128</v>
      </c>
      <c r="I18" s="19">
        <v>232</v>
      </c>
      <c r="J18" s="328">
        <f t="shared" si="1"/>
        <v>31854</v>
      </c>
      <c r="L18" s="510"/>
    </row>
    <row r="19" spans="1:12" ht="12.75">
      <c r="A19" s="8">
        <v>8</v>
      </c>
      <c r="B19" s="19" t="s">
        <v>499</v>
      </c>
      <c r="C19" s="19">
        <v>826</v>
      </c>
      <c r="D19" s="19">
        <v>31288</v>
      </c>
      <c r="E19" s="19">
        <v>230</v>
      </c>
      <c r="F19" s="106">
        <f t="shared" si="0"/>
        <v>7196240</v>
      </c>
      <c r="G19" s="19">
        <f>'AT-3'!C16</f>
        <v>826</v>
      </c>
      <c r="H19" s="328">
        <f>'enrolment vs availed_PY'!Q18</f>
        <v>6865808</v>
      </c>
      <c r="I19" s="19">
        <v>232</v>
      </c>
      <c r="J19" s="328">
        <f t="shared" si="1"/>
        <v>29594</v>
      </c>
      <c r="L19" s="510"/>
    </row>
    <row r="20" spans="1:12" ht="12.75">
      <c r="A20" s="3"/>
      <c r="B20" s="27" t="s">
        <v>500</v>
      </c>
      <c r="C20" s="19">
        <f>SUM(C12:C19)</f>
        <v>4471</v>
      </c>
      <c r="D20" s="19">
        <f aca="true" t="shared" si="2" ref="D20:J20">SUM(D12:D19)</f>
        <v>235810</v>
      </c>
      <c r="E20" s="19"/>
      <c r="F20" s="19">
        <f t="shared" si="2"/>
        <v>54236300</v>
      </c>
      <c r="G20" s="19">
        <f t="shared" si="2"/>
        <v>4471</v>
      </c>
      <c r="H20" s="19">
        <f t="shared" si="2"/>
        <v>51782168</v>
      </c>
      <c r="I20" s="19"/>
      <c r="J20" s="329">
        <f t="shared" si="2"/>
        <v>223199</v>
      </c>
      <c r="L20" s="511"/>
    </row>
    <row r="21" spans="1:12" ht="12.75">
      <c r="A21" s="12"/>
      <c r="B21" s="28"/>
      <c r="C21" s="28"/>
      <c r="D21" s="21"/>
      <c r="E21" s="21"/>
      <c r="F21" s="21"/>
      <c r="G21" s="21"/>
      <c r="H21" s="21"/>
      <c r="I21" s="21"/>
      <c r="J21" s="21"/>
      <c r="L21" s="21"/>
    </row>
    <row r="22" spans="1:10" ht="12.75">
      <c r="A22" s="12" t="s">
        <v>527</v>
      </c>
      <c r="B22" s="623" t="s">
        <v>528</v>
      </c>
      <c r="C22" s="623"/>
      <c r="D22" s="623"/>
      <c r="E22" s="623"/>
      <c r="F22" s="623"/>
      <c r="G22" s="623"/>
      <c r="H22" s="21"/>
      <c r="I22" s="21" t="s">
        <v>11</v>
      </c>
      <c r="J22" s="21"/>
    </row>
    <row r="23" spans="1:10" ht="12.75">
      <c r="A23" s="12"/>
      <c r="B23" s="623"/>
      <c r="C23" s="623"/>
      <c r="D23" s="623"/>
      <c r="E23" s="623"/>
      <c r="F23" s="623"/>
      <c r="G23" s="623"/>
      <c r="H23" s="21"/>
      <c r="I23" s="21"/>
      <c r="J23" s="21"/>
    </row>
    <row r="24" spans="1:10" ht="15.75" customHeight="1">
      <c r="A24" s="15" t="s">
        <v>12</v>
      </c>
      <c r="B24" s="15"/>
      <c r="C24" s="15"/>
      <c r="D24" s="15"/>
      <c r="E24" s="15"/>
      <c r="F24" s="15"/>
      <c r="G24" s="15"/>
      <c r="I24" s="687"/>
      <c r="J24" s="687"/>
    </row>
    <row r="25" spans="2:10" ht="12.75" customHeight="1">
      <c r="B25" s="86"/>
      <c r="C25" s="86"/>
      <c r="D25" s="86"/>
      <c r="E25" s="86"/>
      <c r="F25" s="86"/>
      <c r="G25" s="86"/>
      <c r="H25" s="86"/>
      <c r="I25" s="686" t="s">
        <v>1023</v>
      </c>
      <c r="J25" s="686"/>
    </row>
    <row r="26" spans="1:10" ht="12.75" customHeight="1">
      <c r="A26" s="419"/>
      <c r="B26" s="86"/>
      <c r="C26" s="86"/>
      <c r="D26" s="86"/>
      <c r="E26" s="86"/>
      <c r="F26" s="86"/>
      <c r="G26" s="86"/>
      <c r="H26" s="86"/>
      <c r="I26" s="687" t="s">
        <v>504</v>
      </c>
      <c r="J26" s="687"/>
    </row>
    <row r="27" spans="1:10" ht="12.75">
      <c r="A27" s="15"/>
      <c r="B27" s="15"/>
      <c r="C27" s="15"/>
      <c r="D27" s="326"/>
      <c r="E27" s="15"/>
      <c r="I27" s="454" t="s">
        <v>81</v>
      </c>
      <c r="J27" s="454"/>
    </row>
    <row r="28" spans="1:4" ht="12.75">
      <c r="A28" s="419"/>
      <c r="D28" s="326"/>
    </row>
    <row r="29" spans="2:4" ht="12.75">
      <c r="B29" s="434"/>
      <c r="D29" s="326"/>
    </row>
    <row r="30" ht="12.75">
      <c r="D30" s="326"/>
    </row>
    <row r="31" spans="1:10" ht="12.75">
      <c r="A31" s="454"/>
      <c r="B31" s="454"/>
      <c r="C31" s="454"/>
      <c r="D31" s="490"/>
      <c r="E31" s="454"/>
      <c r="F31" s="454"/>
      <c r="G31" s="454"/>
      <c r="H31" s="454"/>
      <c r="I31" s="454"/>
      <c r="J31" s="454"/>
    </row>
    <row r="32" ht="12.75">
      <c r="D32" s="326"/>
    </row>
    <row r="33" spans="1:10" ht="12.75">
      <c r="A33" s="454"/>
      <c r="B33" s="454"/>
      <c r="C33" s="454"/>
      <c r="D33" s="490"/>
      <c r="E33" s="454"/>
      <c r="F33" s="454"/>
      <c r="G33" s="454"/>
      <c r="H33" s="454"/>
      <c r="I33" s="454"/>
      <c r="J33" s="454"/>
    </row>
    <row r="34" ht="12.75">
      <c r="D34" s="326"/>
    </row>
  </sheetData>
  <sheetProtection/>
  <mergeCells count="15">
    <mergeCell ref="B22:G22"/>
    <mergeCell ref="I25:J25"/>
    <mergeCell ref="I26:J26"/>
    <mergeCell ref="I24:J24"/>
    <mergeCell ref="B23:G23"/>
    <mergeCell ref="E1:I1"/>
    <mergeCell ref="A2:J2"/>
    <mergeCell ref="A3:J3"/>
    <mergeCell ref="G9:J9"/>
    <mergeCell ref="C9:F9"/>
    <mergeCell ref="H8:J8"/>
    <mergeCell ref="A5:J5"/>
    <mergeCell ref="A9:A10"/>
    <mergeCell ref="B9:B10"/>
    <mergeCell ref="A8:B8"/>
  </mergeCells>
  <printOptions horizontalCentered="1"/>
  <pageMargins left="0.52" right="0.31" top="1.19" bottom="0" header="0.81" footer="0.31496062992125984"/>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I26"/>
  <sheetViews>
    <sheetView zoomScalePageLayoutView="0" workbookViewId="0" topLeftCell="A1">
      <selection activeCell="B9" sqref="B9"/>
    </sheetView>
  </sheetViews>
  <sheetFormatPr defaultColWidth="9.140625" defaultRowHeight="12.75"/>
  <cols>
    <col min="1" max="1" width="5.7109375" style="0" customWidth="1"/>
    <col min="2" max="7" width="20.7109375" style="0" customWidth="1"/>
  </cols>
  <sheetData>
    <row r="1" ht="15">
      <c r="G1" s="184" t="s">
        <v>904</v>
      </c>
    </row>
    <row r="2" spans="1:7" ht="18">
      <c r="A2" s="664" t="s">
        <v>0</v>
      </c>
      <c r="B2" s="664"/>
      <c r="C2" s="664"/>
      <c r="D2" s="664"/>
      <c r="E2" s="664"/>
      <c r="F2" s="664"/>
      <c r="G2" s="664"/>
    </row>
    <row r="3" spans="1:7" ht="21">
      <c r="A3" s="665" t="s">
        <v>827</v>
      </c>
      <c r="B3" s="665"/>
      <c r="C3" s="665"/>
      <c r="D3" s="665"/>
      <c r="E3" s="665"/>
      <c r="F3" s="665"/>
      <c r="G3" s="665"/>
    </row>
    <row r="4" spans="1:2" ht="3.75" customHeight="1">
      <c r="A4" s="186"/>
      <c r="B4" s="186"/>
    </row>
    <row r="5" spans="1:7" ht="18" customHeight="1">
      <c r="A5" s="666" t="s">
        <v>905</v>
      </c>
      <c r="B5" s="666"/>
      <c r="C5" s="666"/>
      <c r="D5" s="666"/>
      <c r="E5" s="666"/>
      <c r="F5" s="666"/>
      <c r="G5" s="666"/>
    </row>
    <row r="6" spans="1:7" ht="9" customHeight="1">
      <c r="A6" s="527"/>
      <c r="B6" s="527"/>
      <c r="C6" s="527"/>
      <c r="D6" s="527"/>
      <c r="E6" s="527"/>
      <c r="F6" s="527"/>
      <c r="G6" s="527"/>
    </row>
    <row r="7" spans="1:2" ht="12.75">
      <c r="A7" s="589" t="s">
        <v>491</v>
      </c>
      <c r="B7" s="589"/>
    </row>
    <row r="8" spans="1:7" ht="15">
      <c r="A8" s="187"/>
      <c r="B8" s="187"/>
      <c r="F8" s="685" t="s">
        <v>992</v>
      </c>
      <c r="G8" s="685"/>
    </row>
    <row r="9" spans="1:7" ht="35.25" customHeight="1">
      <c r="A9" s="269" t="s">
        <v>71</v>
      </c>
      <c r="B9" s="532" t="s">
        <v>3</v>
      </c>
      <c r="C9" s="270" t="s">
        <v>906</v>
      </c>
      <c r="D9" s="270" t="s">
        <v>907</v>
      </c>
      <c r="E9" s="270" t="s">
        <v>908</v>
      </c>
      <c r="F9" s="270" t="s">
        <v>909</v>
      </c>
      <c r="G9" s="533" t="s">
        <v>910</v>
      </c>
    </row>
    <row r="10" spans="1:7" s="184" customFormat="1" ht="15">
      <c r="A10" s="188" t="s">
        <v>273</v>
      </c>
      <c r="B10" s="188" t="s">
        <v>274</v>
      </c>
      <c r="C10" s="188" t="s">
        <v>275</v>
      </c>
      <c r="D10" s="188" t="s">
        <v>276</v>
      </c>
      <c r="E10" s="188" t="s">
        <v>277</v>
      </c>
      <c r="F10" s="188" t="s">
        <v>278</v>
      </c>
      <c r="G10" s="188" t="s">
        <v>279</v>
      </c>
    </row>
    <row r="11" spans="1:7" ht="18.75" customHeight="1">
      <c r="A11" s="275">
        <v>1</v>
      </c>
      <c r="B11" s="280" t="s">
        <v>492</v>
      </c>
      <c r="C11" s="534">
        <f>'enrolment vs availed_PY'!G11+'enrolment vs availed_UPY'!G11</f>
        <v>87752</v>
      </c>
      <c r="D11" s="534">
        <v>81497</v>
      </c>
      <c r="E11" s="534">
        <f>C11-D11</f>
        <v>6255</v>
      </c>
      <c r="F11" s="534">
        <f>C11-D11-E11</f>
        <v>0</v>
      </c>
      <c r="G11" s="275" t="s">
        <v>532</v>
      </c>
    </row>
    <row r="12" spans="1:7" ht="18.75" customHeight="1">
      <c r="A12" s="275">
        <v>2</v>
      </c>
      <c r="B12" s="280" t="s">
        <v>493</v>
      </c>
      <c r="C12" s="534">
        <f>'enrolment vs availed_PY'!G12+'enrolment vs availed_UPY'!G12</f>
        <v>64422</v>
      </c>
      <c r="D12" s="534">
        <v>60010</v>
      </c>
      <c r="E12" s="534">
        <f aca="true" t="shared" si="0" ref="E12:E18">C12-D12</f>
        <v>4412</v>
      </c>
      <c r="F12" s="534">
        <f aca="true" t="shared" si="1" ref="F12:F18">C12-D12-E12</f>
        <v>0</v>
      </c>
      <c r="G12" s="275" t="s">
        <v>532</v>
      </c>
    </row>
    <row r="13" spans="1:7" ht="18.75" customHeight="1">
      <c r="A13" s="275">
        <v>3</v>
      </c>
      <c r="B13" s="280" t="s">
        <v>494</v>
      </c>
      <c r="C13" s="534">
        <f>'enrolment vs availed_PY'!G13+'enrolment vs availed_UPY'!G13</f>
        <v>37664</v>
      </c>
      <c r="D13" s="534">
        <v>35615</v>
      </c>
      <c r="E13" s="534">
        <f t="shared" si="0"/>
        <v>2049</v>
      </c>
      <c r="F13" s="534">
        <f t="shared" si="1"/>
        <v>0</v>
      </c>
      <c r="G13" s="275" t="s">
        <v>532</v>
      </c>
    </row>
    <row r="14" spans="1:7" ht="18.75" customHeight="1">
      <c r="A14" s="275">
        <v>4</v>
      </c>
      <c r="B14" s="280" t="s">
        <v>495</v>
      </c>
      <c r="C14" s="534">
        <f>'enrolment vs availed_PY'!G14+'enrolment vs availed_UPY'!G14</f>
        <v>53870</v>
      </c>
      <c r="D14" s="534">
        <v>53775</v>
      </c>
      <c r="E14" s="534">
        <f t="shared" si="0"/>
        <v>95</v>
      </c>
      <c r="F14" s="534">
        <f t="shared" si="1"/>
        <v>0</v>
      </c>
      <c r="G14" s="275" t="s">
        <v>532</v>
      </c>
    </row>
    <row r="15" spans="1:7" ht="18.75" customHeight="1">
      <c r="A15" s="275">
        <v>5</v>
      </c>
      <c r="B15" s="280" t="s">
        <v>496</v>
      </c>
      <c r="C15" s="534">
        <f>'enrolment vs availed_PY'!G15+'enrolment vs availed_UPY'!G15</f>
        <v>56959</v>
      </c>
      <c r="D15" s="534">
        <v>53570</v>
      </c>
      <c r="E15" s="534">
        <f t="shared" si="0"/>
        <v>3389</v>
      </c>
      <c r="F15" s="534">
        <f t="shared" si="1"/>
        <v>0</v>
      </c>
      <c r="G15" s="275" t="s">
        <v>532</v>
      </c>
    </row>
    <row r="16" spans="1:7" ht="18.75" customHeight="1">
      <c r="A16" s="275">
        <v>6</v>
      </c>
      <c r="B16" s="280" t="s">
        <v>497</v>
      </c>
      <c r="C16" s="534">
        <f>'enrolment vs availed_PY'!G16+'enrolment vs availed_UPY'!G16</f>
        <v>42185</v>
      </c>
      <c r="D16" s="534">
        <v>40308</v>
      </c>
      <c r="E16" s="534">
        <f t="shared" si="0"/>
        <v>1877</v>
      </c>
      <c r="F16" s="534">
        <f t="shared" si="1"/>
        <v>0</v>
      </c>
      <c r="G16" s="275" t="s">
        <v>532</v>
      </c>
    </row>
    <row r="17" spans="1:7" ht="18.75" customHeight="1">
      <c r="A17" s="275">
        <v>7</v>
      </c>
      <c r="B17" s="280" t="s">
        <v>498</v>
      </c>
      <c r="C17" s="534">
        <f>'enrolment vs availed_PY'!G17+'enrolment vs availed_UPY'!G17</f>
        <v>62395</v>
      </c>
      <c r="D17" s="534">
        <v>56953</v>
      </c>
      <c r="E17" s="534">
        <f t="shared" si="0"/>
        <v>5442</v>
      </c>
      <c r="F17" s="534">
        <f t="shared" si="1"/>
        <v>0</v>
      </c>
      <c r="G17" s="275" t="s">
        <v>532</v>
      </c>
    </row>
    <row r="18" spans="1:7" ht="18.75" customHeight="1">
      <c r="A18" s="275">
        <v>8</v>
      </c>
      <c r="B18" s="280" t="s">
        <v>499</v>
      </c>
      <c r="C18" s="534">
        <f>'enrolment vs availed_PY'!G18+'enrolment vs availed_UPY'!G18</f>
        <v>60278</v>
      </c>
      <c r="D18" s="534">
        <v>58863</v>
      </c>
      <c r="E18" s="534">
        <f t="shared" si="0"/>
        <v>1415</v>
      </c>
      <c r="F18" s="534">
        <f t="shared" si="1"/>
        <v>0</v>
      </c>
      <c r="G18" s="275" t="s">
        <v>532</v>
      </c>
    </row>
    <row r="19" spans="1:7" ht="18.75" customHeight="1">
      <c r="A19" s="159"/>
      <c r="B19" s="279" t="s">
        <v>500</v>
      </c>
      <c r="C19" s="535">
        <f>SUM(C11:C18)</f>
        <v>465525</v>
      </c>
      <c r="D19" s="535">
        <f>SUM(D11:D18)</f>
        <v>440591</v>
      </c>
      <c r="E19" s="535">
        <f>SUM(E11:E18)</f>
        <v>24934</v>
      </c>
      <c r="F19" s="535">
        <f>SUM(F11:F18)</f>
        <v>0</v>
      </c>
      <c r="G19" s="540" t="s">
        <v>532</v>
      </c>
    </row>
    <row r="20" ht="12.75">
      <c r="D20" s="16" t="s">
        <v>11</v>
      </c>
    </row>
    <row r="23" spans="1:9" ht="15" customHeight="1">
      <c r="A23" s="530"/>
      <c r="B23" s="530"/>
      <c r="C23" s="530"/>
      <c r="D23" s="530"/>
      <c r="E23" s="607"/>
      <c r="F23" s="607"/>
      <c r="G23" s="607"/>
      <c r="H23" s="607"/>
      <c r="I23" s="531"/>
    </row>
    <row r="24" spans="1:9" ht="15" customHeight="1">
      <c r="A24" s="530"/>
      <c r="B24" s="530"/>
      <c r="C24" s="530"/>
      <c r="D24" s="530"/>
      <c r="E24" s="607" t="s">
        <v>1023</v>
      </c>
      <c r="F24" s="607"/>
      <c r="G24" s="607"/>
      <c r="H24" s="607"/>
      <c r="I24" s="531"/>
    </row>
    <row r="25" spans="1:9" ht="15" customHeight="1">
      <c r="A25" s="530"/>
      <c r="B25" s="530"/>
      <c r="C25" s="530"/>
      <c r="D25" s="530"/>
      <c r="E25" s="607" t="s">
        <v>504</v>
      </c>
      <c r="F25" s="607"/>
      <c r="G25" s="607"/>
      <c r="H25" s="607"/>
      <c r="I25" s="531"/>
    </row>
    <row r="26" spans="1:9" ht="12.75">
      <c r="A26" s="530" t="s">
        <v>12</v>
      </c>
      <c r="C26" s="530"/>
      <c r="D26" s="530"/>
      <c r="F26" s="29" t="s">
        <v>81</v>
      </c>
      <c r="G26" s="29"/>
      <c r="H26" s="29"/>
      <c r="I26" s="530"/>
    </row>
  </sheetData>
  <sheetProtection/>
  <mergeCells count="8">
    <mergeCell ref="E25:H25"/>
    <mergeCell ref="A2:G2"/>
    <mergeCell ref="A3:G3"/>
    <mergeCell ref="A5:G5"/>
    <mergeCell ref="A7:B7"/>
    <mergeCell ref="E23:H23"/>
    <mergeCell ref="E24:H24"/>
    <mergeCell ref="F8:G8"/>
  </mergeCells>
  <printOptions/>
  <pageMargins left="0.79" right="0.54"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P33"/>
  <sheetViews>
    <sheetView view="pageBreakPreview" zoomScaleSheetLayoutView="100" zoomScalePageLayoutView="0" workbookViewId="0" topLeftCell="A1">
      <selection activeCell="B9" sqref="B9:B10"/>
    </sheetView>
  </sheetViews>
  <sheetFormatPr defaultColWidth="9.140625" defaultRowHeight="12.75"/>
  <cols>
    <col min="1" max="1" width="4.421875" style="16" customWidth="1"/>
    <col min="2" max="2" width="13.57421875" style="16" customWidth="1"/>
    <col min="3" max="3" width="11.00390625" style="16" customWidth="1"/>
    <col min="4" max="4" width="10.00390625" style="16" customWidth="1"/>
    <col min="5" max="5" width="14.140625" style="16" customWidth="1"/>
    <col min="6" max="6" width="14.8515625" style="16" customWidth="1"/>
    <col min="7" max="7" width="13.28125" style="16" customWidth="1"/>
    <col min="8" max="8" width="14.7109375" style="16" customWidth="1"/>
    <col min="9" max="9" width="14.8515625" style="16" customWidth="1"/>
    <col min="10" max="10" width="19.28125" style="16" customWidth="1"/>
    <col min="11" max="16384" width="9.140625" style="16" customWidth="1"/>
  </cols>
  <sheetData>
    <row r="1" spans="5:10" ht="12.75">
      <c r="E1" s="596"/>
      <c r="F1" s="596"/>
      <c r="G1" s="596"/>
      <c r="H1" s="596"/>
      <c r="I1" s="596"/>
      <c r="J1" s="49" t="s">
        <v>371</v>
      </c>
    </row>
    <row r="2" spans="1:10" ht="15">
      <c r="A2" s="682" t="s">
        <v>0</v>
      </c>
      <c r="B2" s="682"/>
      <c r="C2" s="682"/>
      <c r="D2" s="682"/>
      <c r="E2" s="682"/>
      <c r="F2" s="682"/>
      <c r="G2" s="682"/>
      <c r="H2" s="682"/>
      <c r="I2" s="682"/>
      <c r="J2" s="682"/>
    </row>
    <row r="3" spans="1:10" ht="20.25">
      <c r="A3" s="621" t="s">
        <v>827</v>
      </c>
      <c r="B3" s="621"/>
      <c r="C3" s="621"/>
      <c r="D3" s="621"/>
      <c r="E3" s="621"/>
      <c r="F3" s="621"/>
      <c r="G3" s="621"/>
      <c r="H3" s="621"/>
      <c r="I3" s="621"/>
      <c r="J3" s="621"/>
    </row>
    <row r="4" ht="14.25" customHeight="1"/>
    <row r="5" spans="1:10" ht="31.5" customHeight="1">
      <c r="A5" s="684" t="s">
        <v>839</v>
      </c>
      <c r="B5" s="684"/>
      <c r="C5" s="684"/>
      <c r="D5" s="684"/>
      <c r="E5" s="684"/>
      <c r="F5" s="684"/>
      <c r="G5" s="684"/>
      <c r="H5" s="684"/>
      <c r="I5" s="684"/>
      <c r="J5" s="684"/>
    </row>
    <row r="6" spans="1:10" ht="13.5" customHeight="1">
      <c r="A6" s="1"/>
      <c r="B6" s="1"/>
      <c r="C6" s="1"/>
      <c r="D6" s="1"/>
      <c r="E6" s="1"/>
      <c r="F6" s="1"/>
      <c r="G6" s="1"/>
      <c r="H6" s="1"/>
      <c r="I6" s="1"/>
      <c r="J6" s="1"/>
    </row>
    <row r="7" ht="0.75" customHeight="1"/>
    <row r="8" spans="1:10" ht="12.75">
      <c r="A8" s="589" t="s">
        <v>491</v>
      </c>
      <c r="B8" s="589"/>
      <c r="C8" s="29"/>
      <c r="H8" s="667" t="s">
        <v>990</v>
      </c>
      <c r="I8" s="667"/>
      <c r="J8" s="667"/>
    </row>
    <row r="9" spans="1:16" s="284" customFormat="1" ht="15.75" customHeight="1">
      <c r="A9" s="590" t="s">
        <v>507</v>
      </c>
      <c r="B9" s="590" t="s">
        <v>3</v>
      </c>
      <c r="C9" s="646" t="s">
        <v>838</v>
      </c>
      <c r="D9" s="647"/>
      <c r="E9" s="647"/>
      <c r="F9" s="648"/>
      <c r="G9" s="646" t="s">
        <v>100</v>
      </c>
      <c r="H9" s="647"/>
      <c r="I9" s="647"/>
      <c r="J9" s="648"/>
      <c r="O9" s="285"/>
      <c r="P9" s="285"/>
    </row>
    <row r="10" spans="1:12" s="284" customFormat="1" ht="53.25" customHeight="1">
      <c r="A10" s="590"/>
      <c r="B10" s="590"/>
      <c r="C10" s="261" t="s">
        <v>185</v>
      </c>
      <c r="D10" s="261" t="s">
        <v>14</v>
      </c>
      <c r="E10" s="257" t="s">
        <v>991</v>
      </c>
      <c r="F10" s="257" t="s">
        <v>203</v>
      </c>
      <c r="G10" s="261" t="s">
        <v>185</v>
      </c>
      <c r="H10" s="282" t="s">
        <v>15</v>
      </c>
      <c r="I10" s="283" t="s">
        <v>109</v>
      </c>
      <c r="J10" s="261" t="s">
        <v>204</v>
      </c>
      <c r="L10" s="285"/>
    </row>
    <row r="11" spans="1:12" ht="12.75">
      <c r="A11" s="5">
        <v>1</v>
      </c>
      <c r="B11" s="5">
        <v>2</v>
      </c>
      <c r="C11" s="5">
        <v>3</v>
      </c>
      <c r="D11" s="5">
        <v>4</v>
      </c>
      <c r="E11" s="5">
        <v>5</v>
      </c>
      <c r="F11" s="7">
        <v>6</v>
      </c>
      <c r="G11" s="5">
        <v>7</v>
      </c>
      <c r="H11" s="104">
        <v>8</v>
      </c>
      <c r="I11" s="5">
        <v>9</v>
      </c>
      <c r="J11" s="5">
        <v>10</v>
      </c>
      <c r="L11" s="21"/>
    </row>
    <row r="12" spans="1:12" ht="12.75">
      <c r="A12" s="8">
        <v>1</v>
      </c>
      <c r="B12" s="19" t="s">
        <v>492</v>
      </c>
      <c r="C12" s="19">
        <v>309</v>
      </c>
      <c r="D12" s="19">
        <v>25396</v>
      </c>
      <c r="E12" s="19">
        <v>230</v>
      </c>
      <c r="F12" s="106">
        <f>D12*E12</f>
        <v>5841080</v>
      </c>
      <c r="G12" s="19">
        <f>'AT-3'!D9</f>
        <v>309</v>
      </c>
      <c r="H12" s="328">
        <f>'enrolment vs availed_UPY'!Q11</f>
        <v>5621385</v>
      </c>
      <c r="I12" s="19">
        <v>231</v>
      </c>
      <c r="J12" s="328">
        <f>H12/I12</f>
        <v>24335</v>
      </c>
      <c r="L12" s="510"/>
    </row>
    <row r="13" spans="1:12" ht="12.75">
      <c r="A13" s="8">
        <v>2</v>
      </c>
      <c r="B13" s="19" t="s">
        <v>493</v>
      </c>
      <c r="C13" s="19">
        <v>284</v>
      </c>
      <c r="D13" s="19">
        <v>17826</v>
      </c>
      <c r="E13" s="19">
        <v>230</v>
      </c>
      <c r="F13" s="106">
        <f aca="true" t="shared" si="0" ref="F13:F19">D13*E13</f>
        <v>4099980</v>
      </c>
      <c r="G13" s="19">
        <f>'AT-3'!D10</f>
        <v>284</v>
      </c>
      <c r="H13" s="328">
        <f>'enrolment vs availed_UPY'!Q12</f>
        <v>4035108</v>
      </c>
      <c r="I13" s="19">
        <v>231</v>
      </c>
      <c r="J13" s="328">
        <f aca="true" t="shared" si="1" ref="J13:J19">H13/I13</f>
        <v>17468</v>
      </c>
      <c r="L13" s="510"/>
    </row>
    <row r="14" spans="1:12" ht="12.75">
      <c r="A14" s="8">
        <v>3</v>
      </c>
      <c r="B14" s="19" t="s">
        <v>494</v>
      </c>
      <c r="C14" s="19">
        <v>211</v>
      </c>
      <c r="D14" s="19">
        <v>10879</v>
      </c>
      <c r="E14" s="19">
        <v>230</v>
      </c>
      <c r="F14" s="106">
        <f t="shared" si="0"/>
        <v>2502170</v>
      </c>
      <c r="G14" s="19">
        <f>'AT-3'!D11</f>
        <v>211</v>
      </c>
      <c r="H14" s="328">
        <f>'enrolment vs availed_UPY'!Q13</f>
        <v>2445597</v>
      </c>
      <c r="I14" s="19">
        <v>231</v>
      </c>
      <c r="J14" s="328">
        <f t="shared" si="1"/>
        <v>10587</v>
      </c>
      <c r="L14" s="510"/>
    </row>
    <row r="15" spans="1:12" ht="12.75">
      <c r="A15" s="8">
        <v>4</v>
      </c>
      <c r="B15" s="19" t="s">
        <v>495</v>
      </c>
      <c r="C15" s="19">
        <v>276</v>
      </c>
      <c r="D15" s="19">
        <v>15798</v>
      </c>
      <c r="E15" s="19">
        <v>230</v>
      </c>
      <c r="F15" s="106">
        <f t="shared" si="0"/>
        <v>3633540</v>
      </c>
      <c r="G15" s="19">
        <f>'AT-3'!D12</f>
        <v>276</v>
      </c>
      <c r="H15" s="328">
        <f>'enrolment vs availed_UPY'!Q14</f>
        <v>3551856</v>
      </c>
      <c r="I15" s="19">
        <v>231</v>
      </c>
      <c r="J15" s="328">
        <f t="shared" si="1"/>
        <v>15376</v>
      </c>
      <c r="L15" s="510"/>
    </row>
    <row r="16" spans="1:12" ht="12.75">
      <c r="A16" s="8">
        <v>5</v>
      </c>
      <c r="B16" s="19" t="s">
        <v>496</v>
      </c>
      <c r="C16" s="19">
        <v>302</v>
      </c>
      <c r="D16" s="19">
        <v>17262</v>
      </c>
      <c r="E16" s="19">
        <v>230</v>
      </c>
      <c r="F16" s="106">
        <f t="shared" si="0"/>
        <v>3970260</v>
      </c>
      <c r="G16" s="19">
        <f>'AT-3'!D13</f>
        <v>302</v>
      </c>
      <c r="H16" s="328">
        <f>'enrolment vs availed_UPY'!Q15</f>
        <v>3878952</v>
      </c>
      <c r="I16" s="19">
        <v>231</v>
      </c>
      <c r="J16" s="328">
        <f t="shared" si="1"/>
        <v>16792</v>
      </c>
      <c r="L16" s="510"/>
    </row>
    <row r="17" spans="1:12" ht="12.75">
      <c r="A17" s="8">
        <v>6</v>
      </c>
      <c r="B17" s="19" t="s">
        <v>497</v>
      </c>
      <c r="C17" s="19">
        <v>147</v>
      </c>
      <c r="D17" s="19">
        <v>11304</v>
      </c>
      <c r="E17" s="19">
        <v>230</v>
      </c>
      <c r="F17" s="106">
        <f t="shared" si="0"/>
        <v>2599920</v>
      </c>
      <c r="G17" s="19">
        <f>'AT-3'!D14</f>
        <v>147</v>
      </c>
      <c r="H17" s="328">
        <f>'enrolment vs availed_UPY'!Q16</f>
        <v>2536842</v>
      </c>
      <c r="I17" s="19">
        <v>231</v>
      </c>
      <c r="J17" s="328">
        <f t="shared" si="1"/>
        <v>10982</v>
      </c>
      <c r="L17" s="510"/>
    </row>
    <row r="18" spans="1:12" ht="12.75">
      <c r="A18" s="8">
        <v>7</v>
      </c>
      <c r="B18" s="19" t="s">
        <v>498</v>
      </c>
      <c r="C18" s="19">
        <v>241</v>
      </c>
      <c r="D18" s="19">
        <v>15715</v>
      </c>
      <c r="E18" s="19">
        <v>230</v>
      </c>
      <c r="F18" s="106">
        <f t="shared" si="0"/>
        <v>3614450</v>
      </c>
      <c r="G18" s="19">
        <f>'AT-3'!D15</f>
        <v>241</v>
      </c>
      <c r="H18" s="328">
        <f>'enrolment vs availed_UPY'!Q17</f>
        <v>3533145</v>
      </c>
      <c r="I18" s="19">
        <v>231</v>
      </c>
      <c r="J18" s="328">
        <f t="shared" si="1"/>
        <v>15295</v>
      </c>
      <c r="L18" s="510"/>
    </row>
    <row r="19" spans="1:12" ht="12.75">
      <c r="A19" s="8">
        <v>8</v>
      </c>
      <c r="B19" s="19" t="s">
        <v>499</v>
      </c>
      <c r="C19" s="19">
        <v>327</v>
      </c>
      <c r="D19" s="19">
        <v>16205</v>
      </c>
      <c r="E19" s="19">
        <v>230</v>
      </c>
      <c r="F19" s="106">
        <f t="shared" si="0"/>
        <v>3727150</v>
      </c>
      <c r="G19" s="19">
        <f>'AT-3'!D16</f>
        <v>327</v>
      </c>
      <c r="H19" s="328">
        <f>'enrolment vs availed_UPY'!Q18</f>
        <v>3647490</v>
      </c>
      <c r="I19" s="19">
        <v>231</v>
      </c>
      <c r="J19" s="328">
        <f t="shared" si="1"/>
        <v>15790</v>
      </c>
      <c r="L19" s="510"/>
    </row>
    <row r="20" spans="1:12" ht="12.75">
      <c r="A20" s="3"/>
      <c r="B20" s="27" t="s">
        <v>500</v>
      </c>
      <c r="C20" s="19">
        <f>SUM(C12:C19)</f>
        <v>2097</v>
      </c>
      <c r="D20" s="19">
        <f aca="true" t="shared" si="2" ref="D20:J20">SUM(D12:D19)</f>
        <v>130385</v>
      </c>
      <c r="E20" s="19"/>
      <c r="F20" s="19">
        <f t="shared" si="2"/>
        <v>29988550</v>
      </c>
      <c r="G20" s="19">
        <f t="shared" si="2"/>
        <v>2097</v>
      </c>
      <c r="H20" s="19">
        <f t="shared" si="2"/>
        <v>29250375</v>
      </c>
      <c r="I20" s="19"/>
      <c r="J20" s="329">
        <f t="shared" si="2"/>
        <v>126625</v>
      </c>
      <c r="L20" s="21"/>
    </row>
    <row r="21" spans="1:10" ht="12.75">
      <c r="A21" s="12"/>
      <c r="B21" s="28"/>
      <c r="C21" s="28"/>
      <c r="D21" s="21"/>
      <c r="E21" s="21"/>
      <c r="F21" s="21"/>
      <c r="G21" s="21"/>
      <c r="H21" s="21"/>
      <c r="I21" s="21"/>
      <c r="J21" s="21"/>
    </row>
    <row r="22" spans="1:10" ht="12.75">
      <c r="A22" s="12" t="s">
        <v>529</v>
      </c>
      <c r="B22" s="623" t="s">
        <v>781</v>
      </c>
      <c r="C22" s="623"/>
      <c r="D22" s="623"/>
      <c r="E22" s="623"/>
      <c r="F22" s="623"/>
      <c r="G22" s="623"/>
      <c r="H22" s="21"/>
      <c r="I22" s="21"/>
      <c r="J22" s="21"/>
    </row>
    <row r="23" spans="1:10" ht="12.75">
      <c r="A23" s="12"/>
      <c r="B23" s="28"/>
      <c r="C23" s="28"/>
      <c r="D23" s="21"/>
      <c r="E23" s="21"/>
      <c r="F23" s="21"/>
      <c r="G23" s="21"/>
      <c r="H23" s="21"/>
      <c r="I23" s="21"/>
      <c r="J23" s="21"/>
    </row>
    <row r="24" spans="1:10" ht="12.75">
      <c r="A24" s="15" t="s">
        <v>12</v>
      </c>
      <c r="B24" s="15"/>
      <c r="C24" s="15"/>
      <c r="D24" s="513"/>
      <c r="E24" s="514"/>
      <c r="F24" s="15"/>
      <c r="G24" s="15"/>
      <c r="I24" s="688"/>
      <c r="J24" s="688"/>
    </row>
    <row r="25" spans="2:10" ht="12.75">
      <c r="B25" s="455"/>
      <c r="C25" s="455"/>
      <c r="D25" s="513"/>
      <c r="E25" s="514"/>
      <c r="F25" s="455"/>
      <c r="G25" s="455"/>
      <c r="H25" s="456"/>
      <c r="I25" s="688" t="s">
        <v>1023</v>
      </c>
      <c r="J25" s="688"/>
    </row>
    <row r="26" spans="2:10" ht="12.75">
      <c r="B26" s="86"/>
      <c r="C26" s="86"/>
      <c r="D26" s="513"/>
      <c r="E26" s="514"/>
      <c r="F26" s="86"/>
      <c r="G26" s="86"/>
      <c r="H26" s="33"/>
      <c r="I26" s="688" t="s">
        <v>504</v>
      </c>
      <c r="J26" s="688"/>
    </row>
    <row r="27" spans="1:10" ht="12.75">
      <c r="A27" s="15"/>
      <c r="B27" s="15"/>
      <c r="C27" s="15"/>
      <c r="D27" s="513"/>
      <c r="E27" s="514"/>
      <c r="H27" s="689" t="s">
        <v>81</v>
      </c>
      <c r="I27" s="689"/>
      <c r="J27" s="689"/>
    </row>
    <row r="28" spans="4:5" ht="12.75">
      <c r="D28" s="513"/>
      <c r="E28" s="514"/>
    </row>
    <row r="29" spans="4:5" ht="12.75">
      <c r="D29" s="513"/>
      <c r="E29" s="514"/>
    </row>
    <row r="30" spans="4:5" ht="12.75">
      <c r="D30" s="513"/>
      <c r="E30" s="514"/>
    </row>
    <row r="31" spans="1:10" ht="12.75">
      <c r="A31" s="454"/>
      <c r="B31" s="454"/>
      <c r="C31" s="454"/>
      <c r="D31" s="513"/>
      <c r="E31" s="514"/>
      <c r="F31" s="454"/>
      <c r="G31" s="454"/>
      <c r="H31" s="454"/>
      <c r="I31" s="454"/>
      <c r="J31" s="454"/>
    </row>
    <row r="32" ht="12.75">
      <c r="D32" s="514"/>
    </row>
    <row r="33" spans="1:10" ht="12.75">
      <c r="A33" s="690"/>
      <c r="B33" s="690"/>
      <c r="C33" s="690"/>
      <c r="D33" s="690"/>
      <c r="E33" s="690"/>
      <c r="F33" s="690"/>
      <c r="G33" s="690"/>
      <c r="H33" s="690"/>
      <c r="I33" s="690"/>
      <c r="J33" s="690"/>
    </row>
  </sheetData>
  <sheetProtection/>
  <mergeCells count="16">
    <mergeCell ref="E1:I1"/>
    <mergeCell ref="A2:J2"/>
    <mergeCell ref="A3:J3"/>
    <mergeCell ref="A5:J5"/>
    <mergeCell ref="A8:B8"/>
    <mergeCell ref="H8:J8"/>
    <mergeCell ref="I26:J26"/>
    <mergeCell ref="H27:J27"/>
    <mergeCell ref="A33:J33"/>
    <mergeCell ref="A9:A10"/>
    <mergeCell ref="B9:B10"/>
    <mergeCell ref="C9:F9"/>
    <mergeCell ref="G9:J9"/>
    <mergeCell ref="I24:J24"/>
    <mergeCell ref="I25:J25"/>
    <mergeCell ref="B22:G22"/>
  </mergeCells>
  <printOptions horizontalCentered="1"/>
  <pageMargins left="0.48" right="0.16" top="1.24" bottom="0" header="0.31496062992125984" footer="0.31496062992125984"/>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P33"/>
  <sheetViews>
    <sheetView view="pageBreakPreview" zoomScaleSheetLayoutView="100" zoomScalePageLayoutView="0" workbookViewId="0" topLeftCell="A1">
      <selection activeCell="E14" sqref="E14:H15"/>
    </sheetView>
  </sheetViews>
  <sheetFormatPr defaultColWidth="9.140625" defaultRowHeight="12.75"/>
  <cols>
    <col min="1" max="1" width="4.7109375" style="16" customWidth="1"/>
    <col min="2" max="2" width="14.421875" style="16" customWidth="1"/>
    <col min="3" max="3" width="11.00390625" style="16" customWidth="1"/>
    <col min="4" max="4" width="10.00390625" style="16" customWidth="1"/>
    <col min="5" max="5" width="14.00390625" style="16" customWidth="1"/>
    <col min="6" max="6" width="15.00390625" style="16" customWidth="1"/>
    <col min="7" max="7" width="13.28125" style="16" customWidth="1"/>
    <col min="8" max="8" width="14.7109375" style="16" customWidth="1"/>
    <col min="9" max="9" width="15.57421875" style="16" customWidth="1"/>
    <col min="10" max="10" width="19.28125" style="16" customWidth="1"/>
    <col min="11" max="16384" width="9.140625" style="16" customWidth="1"/>
  </cols>
  <sheetData>
    <row r="1" spans="5:10" ht="12.75">
      <c r="E1" s="596"/>
      <c r="F1" s="596"/>
      <c r="G1" s="596"/>
      <c r="H1" s="596"/>
      <c r="I1" s="596"/>
      <c r="J1" s="49" t="s">
        <v>373</v>
      </c>
    </row>
    <row r="2" spans="1:10" ht="15">
      <c r="A2" s="682" t="s">
        <v>0</v>
      </c>
      <c r="B2" s="682"/>
      <c r="C2" s="682"/>
      <c r="D2" s="682"/>
      <c r="E2" s="682"/>
      <c r="F2" s="682"/>
      <c r="G2" s="682"/>
      <c r="H2" s="682"/>
      <c r="I2" s="682"/>
      <c r="J2" s="682"/>
    </row>
    <row r="3" spans="1:10" ht="20.25">
      <c r="A3" s="621" t="s">
        <v>827</v>
      </c>
      <c r="B3" s="621"/>
      <c r="C3" s="621"/>
      <c r="D3" s="621"/>
      <c r="E3" s="621"/>
      <c r="F3" s="621"/>
      <c r="G3" s="621"/>
      <c r="H3" s="621"/>
      <c r="I3" s="621"/>
      <c r="J3" s="621"/>
    </row>
    <row r="4" ht="14.25" customHeight="1"/>
    <row r="5" spans="1:10" ht="31.5" customHeight="1">
      <c r="A5" s="684" t="s">
        <v>948</v>
      </c>
      <c r="B5" s="684"/>
      <c r="C5" s="684"/>
      <c r="D5" s="684"/>
      <c r="E5" s="684"/>
      <c r="F5" s="684"/>
      <c r="G5" s="684"/>
      <c r="H5" s="684"/>
      <c r="I5" s="684"/>
      <c r="J5" s="684"/>
    </row>
    <row r="6" spans="1:10" ht="13.5" customHeight="1">
      <c r="A6" s="1"/>
      <c r="B6" s="1"/>
      <c r="C6" s="1"/>
      <c r="D6" s="1"/>
      <c r="E6" s="1"/>
      <c r="F6" s="1"/>
      <c r="G6" s="1"/>
      <c r="H6" s="1"/>
      <c r="I6" s="1"/>
      <c r="J6" s="1"/>
    </row>
    <row r="7" ht="0.75" customHeight="1"/>
    <row r="8" spans="1:10" ht="12.75">
      <c r="A8" s="589" t="s">
        <v>491</v>
      </c>
      <c r="B8" s="589"/>
      <c r="C8" s="29"/>
      <c r="H8" s="667" t="s">
        <v>990</v>
      </c>
      <c r="I8" s="667"/>
      <c r="J8" s="667"/>
    </row>
    <row r="9" spans="1:16" ht="12.75">
      <c r="A9" s="590" t="s">
        <v>508</v>
      </c>
      <c r="B9" s="590" t="s">
        <v>3</v>
      </c>
      <c r="C9" s="646" t="s">
        <v>838</v>
      </c>
      <c r="D9" s="647"/>
      <c r="E9" s="647"/>
      <c r="F9" s="648"/>
      <c r="G9" s="646" t="s">
        <v>100</v>
      </c>
      <c r="H9" s="647"/>
      <c r="I9" s="647"/>
      <c r="J9" s="648"/>
      <c r="O9" s="19"/>
      <c r="P9" s="21"/>
    </row>
    <row r="10" spans="1:10" ht="53.25" customHeight="1">
      <c r="A10" s="590"/>
      <c r="B10" s="590"/>
      <c r="C10" s="261" t="s">
        <v>185</v>
      </c>
      <c r="D10" s="261" t="s">
        <v>14</v>
      </c>
      <c r="E10" s="257" t="s">
        <v>991</v>
      </c>
      <c r="F10" s="257" t="s">
        <v>203</v>
      </c>
      <c r="G10" s="261" t="s">
        <v>185</v>
      </c>
      <c r="H10" s="282" t="s">
        <v>15</v>
      </c>
      <c r="I10" s="283" t="s">
        <v>109</v>
      </c>
      <c r="J10" s="261" t="s">
        <v>204</v>
      </c>
    </row>
    <row r="11" spans="1:10" ht="12.75">
      <c r="A11" s="5">
        <v>1</v>
      </c>
      <c r="B11" s="5">
        <v>2</v>
      </c>
      <c r="C11" s="5">
        <v>3</v>
      </c>
      <c r="D11" s="5">
        <v>4</v>
      </c>
      <c r="E11" s="5">
        <v>5</v>
      </c>
      <c r="F11" s="7">
        <v>6</v>
      </c>
      <c r="G11" s="5">
        <v>7</v>
      </c>
      <c r="H11" s="104">
        <v>8</v>
      </c>
      <c r="I11" s="5">
        <v>9</v>
      </c>
      <c r="J11" s="5">
        <v>10</v>
      </c>
    </row>
    <row r="12" spans="1:10" ht="12.75">
      <c r="A12" s="8">
        <v>1</v>
      </c>
      <c r="B12" s="19" t="s">
        <v>492</v>
      </c>
      <c r="C12" s="19"/>
      <c r="D12" s="19"/>
      <c r="E12" s="19"/>
      <c r="F12" s="106"/>
      <c r="G12" s="19"/>
      <c r="H12" s="26"/>
      <c r="I12" s="26"/>
      <c r="J12" s="26"/>
    </row>
    <row r="13" spans="1:10" ht="12.75">
      <c r="A13" s="8">
        <v>2</v>
      </c>
      <c r="B13" s="19" t="s">
        <v>493</v>
      </c>
      <c r="C13" s="19"/>
      <c r="D13" s="19"/>
      <c r="E13" s="19"/>
      <c r="F13" s="25"/>
      <c r="G13" s="19"/>
      <c r="H13" s="26"/>
      <c r="I13" s="26"/>
      <c r="J13" s="26"/>
    </row>
    <row r="14" spans="1:10" ht="12.75">
      <c r="A14" s="8">
        <v>3</v>
      </c>
      <c r="B14" s="19" t="s">
        <v>494</v>
      </c>
      <c r="C14" s="19"/>
      <c r="D14" s="19"/>
      <c r="E14" s="691" t="s">
        <v>530</v>
      </c>
      <c r="F14" s="692"/>
      <c r="G14" s="692"/>
      <c r="H14" s="693"/>
      <c r="I14" s="26"/>
      <c r="J14" s="26"/>
    </row>
    <row r="15" spans="1:10" ht="12.75">
      <c r="A15" s="8">
        <v>4</v>
      </c>
      <c r="B15" s="19" t="s">
        <v>495</v>
      </c>
      <c r="C15" s="19"/>
      <c r="D15" s="19"/>
      <c r="E15" s="694"/>
      <c r="F15" s="695"/>
      <c r="G15" s="695"/>
      <c r="H15" s="696"/>
      <c r="I15" s="26"/>
      <c r="J15" s="26"/>
    </row>
    <row r="16" spans="1:10" ht="12.75">
      <c r="A16" s="8">
        <v>5</v>
      </c>
      <c r="B16" s="19" t="s">
        <v>496</v>
      </c>
      <c r="C16" s="19"/>
      <c r="D16" s="19"/>
      <c r="E16" s="19"/>
      <c r="F16" s="25"/>
      <c r="G16" s="19"/>
      <c r="H16" s="26"/>
      <c r="I16" s="26"/>
      <c r="J16" s="26"/>
    </row>
    <row r="17" spans="1:10" ht="12.75">
      <c r="A17" s="8">
        <v>6</v>
      </c>
      <c r="B17" s="19" t="s">
        <v>497</v>
      </c>
      <c r="C17" s="19"/>
      <c r="D17" s="19"/>
      <c r="E17" s="19"/>
      <c r="F17" s="25"/>
      <c r="G17" s="19"/>
      <c r="H17" s="26"/>
      <c r="I17" s="26"/>
      <c r="J17" s="26"/>
    </row>
    <row r="18" spans="1:10" ht="12.75">
      <c r="A18" s="8">
        <v>7</v>
      </c>
      <c r="B18" s="19" t="s">
        <v>498</v>
      </c>
      <c r="C18" s="19"/>
      <c r="D18" s="19"/>
      <c r="E18" s="19"/>
      <c r="F18" s="25"/>
      <c r="G18" s="19"/>
      <c r="H18" s="26"/>
      <c r="I18" s="26"/>
      <c r="J18" s="26"/>
    </row>
    <row r="19" spans="1:10" ht="12.75">
      <c r="A19" s="8">
        <v>8</v>
      </c>
      <c r="B19" s="19" t="s">
        <v>499</v>
      </c>
      <c r="C19" s="19"/>
      <c r="D19" s="19"/>
      <c r="E19" s="19"/>
      <c r="F19" s="25"/>
      <c r="G19" s="19"/>
      <c r="H19" s="26"/>
      <c r="I19" s="26"/>
      <c r="J19" s="26"/>
    </row>
    <row r="20" spans="1:10" ht="12.75">
      <c r="A20" s="3"/>
      <c r="B20" s="27" t="s">
        <v>500</v>
      </c>
      <c r="C20" s="19"/>
      <c r="D20" s="19"/>
      <c r="E20" s="19"/>
      <c r="F20" s="25"/>
      <c r="G20" s="19"/>
      <c r="H20" s="26"/>
      <c r="I20" s="26"/>
      <c r="J20" s="26"/>
    </row>
    <row r="21" spans="1:10" ht="12.75">
      <c r="A21" s="12"/>
      <c r="B21" s="28"/>
      <c r="C21" s="28"/>
      <c r="D21" s="21"/>
      <c r="E21" s="21"/>
      <c r="F21" s="21"/>
      <c r="G21" s="21"/>
      <c r="H21" s="21"/>
      <c r="I21" s="21"/>
      <c r="J21" s="21"/>
    </row>
    <row r="22" spans="1:10" ht="12.75">
      <c r="A22" s="12"/>
      <c r="B22" s="28"/>
      <c r="C22" s="28"/>
      <c r="D22" s="21"/>
      <c r="E22" s="21"/>
      <c r="F22" s="21"/>
      <c r="G22" s="21"/>
      <c r="H22" s="21"/>
      <c r="I22" s="21"/>
      <c r="J22" s="21"/>
    </row>
    <row r="23" spans="1:10" ht="12.75">
      <c r="A23" s="12"/>
      <c r="B23" s="28"/>
      <c r="C23" s="28"/>
      <c r="D23" s="21"/>
      <c r="E23" s="21"/>
      <c r="F23" s="21"/>
      <c r="G23" s="21"/>
      <c r="H23" s="21"/>
      <c r="I23" s="21"/>
      <c r="J23" s="21"/>
    </row>
    <row r="24" spans="1:10" ht="12.75">
      <c r="A24" s="15" t="s">
        <v>12</v>
      </c>
      <c r="B24" s="15"/>
      <c r="C24" s="15"/>
      <c r="D24" s="15"/>
      <c r="E24" s="15"/>
      <c r="F24" s="15"/>
      <c r="G24" s="15"/>
      <c r="I24" s="688"/>
      <c r="J24" s="688"/>
    </row>
    <row r="25" spans="2:10" ht="12.75" customHeight="1">
      <c r="B25" s="455"/>
      <c r="C25" s="455"/>
      <c r="D25" s="455"/>
      <c r="E25" s="455"/>
      <c r="F25" s="455"/>
      <c r="G25" s="455"/>
      <c r="H25" s="455"/>
      <c r="I25" s="688" t="s">
        <v>1023</v>
      </c>
      <c r="J25" s="688"/>
    </row>
    <row r="26" spans="2:10" ht="12.75" customHeight="1">
      <c r="B26" s="86"/>
      <c r="C26" s="86"/>
      <c r="D26" s="86"/>
      <c r="E26" s="86"/>
      <c r="F26" s="86"/>
      <c r="G26" s="86"/>
      <c r="H26" s="86"/>
      <c r="I26" s="688" t="s">
        <v>504</v>
      </c>
      <c r="J26" s="688"/>
    </row>
    <row r="27" spans="1:10" ht="12.75">
      <c r="A27" s="15"/>
      <c r="B27" s="15"/>
      <c r="C27" s="15"/>
      <c r="E27" s="15"/>
      <c r="I27" s="454" t="s">
        <v>81</v>
      </c>
      <c r="J27" s="31"/>
    </row>
    <row r="31" spans="1:10" ht="12.75">
      <c r="A31" s="690"/>
      <c r="B31" s="690"/>
      <c r="C31" s="690"/>
      <c r="D31" s="690"/>
      <c r="E31" s="690"/>
      <c r="F31" s="690"/>
      <c r="G31" s="690"/>
      <c r="H31" s="690"/>
      <c r="I31" s="690"/>
      <c r="J31" s="690"/>
    </row>
    <row r="33" spans="1:10" ht="12.75">
      <c r="A33" s="690"/>
      <c r="B33" s="690"/>
      <c r="C33" s="690"/>
      <c r="D33" s="690"/>
      <c r="E33" s="690"/>
      <c r="F33" s="690"/>
      <c r="G33" s="690"/>
      <c r="H33" s="690"/>
      <c r="I33" s="690"/>
      <c r="J33" s="690"/>
    </row>
  </sheetData>
  <sheetProtection/>
  <mergeCells count="16">
    <mergeCell ref="I25:J25"/>
    <mergeCell ref="A31:J31"/>
    <mergeCell ref="A33:J33"/>
    <mergeCell ref="A9:A10"/>
    <mergeCell ref="B9:B10"/>
    <mergeCell ref="C9:F9"/>
    <mergeCell ref="G9:J9"/>
    <mergeCell ref="I24:J24"/>
    <mergeCell ref="I26:J26"/>
    <mergeCell ref="E14:H15"/>
    <mergeCell ref="E1:I1"/>
    <mergeCell ref="A2:J2"/>
    <mergeCell ref="A3:J3"/>
    <mergeCell ref="A5:J5"/>
    <mergeCell ref="A8:B8"/>
    <mergeCell ref="H8:J8"/>
  </mergeCells>
  <printOptions horizontalCentered="1"/>
  <pageMargins left="0.36" right="0.23" top="1.34" bottom="0" header="0.93" footer="0.31496062992125984"/>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P33"/>
  <sheetViews>
    <sheetView view="pageBreakPreview" zoomScaleSheetLayoutView="100" zoomScalePageLayoutView="0" workbookViewId="0" topLeftCell="A1">
      <selection activeCell="E14" sqref="E14:H15"/>
    </sheetView>
  </sheetViews>
  <sheetFormatPr defaultColWidth="9.140625" defaultRowHeight="12.75"/>
  <cols>
    <col min="1" max="1" width="5.8515625" style="16" customWidth="1"/>
    <col min="2" max="2" width="13.57421875" style="16" customWidth="1"/>
    <col min="3" max="3" width="11.00390625" style="16" customWidth="1"/>
    <col min="4" max="4" width="10.00390625" style="16" customWidth="1"/>
    <col min="5" max="5" width="13.140625" style="16" customWidth="1"/>
    <col min="6" max="6" width="14.8515625" style="16" customWidth="1"/>
    <col min="7" max="7" width="13.28125" style="16" customWidth="1"/>
    <col min="8" max="8" width="14.7109375" style="16" customWidth="1"/>
    <col min="9" max="9" width="16.7109375" style="16" customWidth="1"/>
    <col min="10" max="10" width="19.28125" style="16" customWidth="1"/>
    <col min="11" max="16384" width="9.140625" style="16" customWidth="1"/>
  </cols>
  <sheetData>
    <row r="1" spans="5:10" ht="12.75">
      <c r="E1" s="596"/>
      <c r="F1" s="596"/>
      <c r="G1" s="596"/>
      <c r="H1" s="596"/>
      <c r="I1" s="596"/>
      <c r="J1" s="49" t="s">
        <v>372</v>
      </c>
    </row>
    <row r="2" spans="1:10" ht="15">
      <c r="A2" s="682" t="s">
        <v>0</v>
      </c>
      <c r="B2" s="682"/>
      <c r="C2" s="682"/>
      <c r="D2" s="682"/>
      <c r="E2" s="682"/>
      <c r="F2" s="682"/>
      <c r="G2" s="682"/>
      <c r="H2" s="682"/>
      <c r="I2" s="682"/>
      <c r="J2" s="682"/>
    </row>
    <row r="3" spans="1:10" ht="20.25">
      <c r="A3" s="621" t="s">
        <v>827</v>
      </c>
      <c r="B3" s="621"/>
      <c r="C3" s="621"/>
      <c r="D3" s="621"/>
      <c r="E3" s="621"/>
      <c r="F3" s="621"/>
      <c r="G3" s="621"/>
      <c r="H3" s="621"/>
      <c r="I3" s="621"/>
      <c r="J3" s="621"/>
    </row>
    <row r="4" ht="14.25" customHeight="1"/>
    <row r="5" spans="1:10" ht="31.5" customHeight="1">
      <c r="A5" s="684" t="s">
        <v>840</v>
      </c>
      <c r="B5" s="684"/>
      <c r="C5" s="684"/>
      <c r="D5" s="684"/>
      <c r="E5" s="684"/>
      <c r="F5" s="684"/>
      <c r="G5" s="684"/>
      <c r="H5" s="684"/>
      <c r="I5" s="684"/>
      <c r="J5" s="684"/>
    </row>
    <row r="6" spans="1:10" ht="13.5" customHeight="1">
      <c r="A6" s="1"/>
      <c r="B6" s="1"/>
      <c r="C6" s="1"/>
      <c r="D6" s="1"/>
      <c r="E6" s="1"/>
      <c r="F6" s="1"/>
      <c r="G6" s="1"/>
      <c r="H6" s="1"/>
      <c r="I6" s="1"/>
      <c r="J6" s="1"/>
    </row>
    <row r="7" ht="0.75" customHeight="1"/>
    <row r="8" spans="1:10" ht="12.75">
      <c r="A8" s="589" t="s">
        <v>491</v>
      </c>
      <c r="B8" s="589"/>
      <c r="C8" s="29"/>
      <c r="H8" s="667" t="s">
        <v>990</v>
      </c>
      <c r="I8" s="667"/>
      <c r="J8" s="667"/>
    </row>
    <row r="9" spans="1:16" s="284" customFormat="1" ht="16.5" customHeight="1">
      <c r="A9" s="590" t="s">
        <v>509</v>
      </c>
      <c r="B9" s="590" t="s">
        <v>3</v>
      </c>
      <c r="C9" s="646" t="s">
        <v>838</v>
      </c>
      <c r="D9" s="647"/>
      <c r="E9" s="647"/>
      <c r="F9" s="648"/>
      <c r="G9" s="646" t="s">
        <v>100</v>
      </c>
      <c r="H9" s="647"/>
      <c r="I9" s="647"/>
      <c r="J9" s="648"/>
      <c r="O9" s="149"/>
      <c r="P9" s="285"/>
    </row>
    <row r="10" spans="1:10" s="284" customFormat="1" ht="44.25" customHeight="1">
      <c r="A10" s="590"/>
      <c r="B10" s="590"/>
      <c r="C10" s="261" t="s">
        <v>185</v>
      </c>
      <c r="D10" s="261" t="s">
        <v>14</v>
      </c>
      <c r="E10" s="257" t="s">
        <v>374</v>
      </c>
      <c r="F10" s="257" t="s">
        <v>203</v>
      </c>
      <c r="G10" s="261" t="s">
        <v>185</v>
      </c>
      <c r="H10" s="282" t="s">
        <v>15</v>
      </c>
      <c r="I10" s="283" t="s">
        <v>109</v>
      </c>
      <c r="J10" s="261" t="s">
        <v>204</v>
      </c>
    </row>
    <row r="11" spans="1:10" ht="12.75">
      <c r="A11" s="5">
        <v>1</v>
      </c>
      <c r="B11" s="5">
        <v>2</v>
      </c>
      <c r="C11" s="5">
        <v>3</v>
      </c>
      <c r="D11" s="5">
        <v>4</v>
      </c>
      <c r="E11" s="5">
        <v>5</v>
      </c>
      <c r="F11" s="7">
        <v>6</v>
      </c>
      <c r="G11" s="5">
        <v>7</v>
      </c>
      <c r="H11" s="104">
        <v>8</v>
      </c>
      <c r="I11" s="5">
        <v>9</v>
      </c>
      <c r="J11" s="5">
        <v>10</v>
      </c>
    </row>
    <row r="12" spans="1:10" ht="12.75">
      <c r="A12" s="8">
        <v>1</v>
      </c>
      <c r="B12" s="19" t="s">
        <v>492</v>
      </c>
      <c r="C12" s="19"/>
      <c r="D12" s="19"/>
      <c r="E12" s="19"/>
      <c r="F12" s="106"/>
      <c r="G12" s="19"/>
      <c r="H12" s="26"/>
      <c r="I12" s="26"/>
      <c r="J12" s="26"/>
    </row>
    <row r="13" spans="1:10" ht="12.75">
      <c r="A13" s="8">
        <v>2</v>
      </c>
      <c r="B13" s="19" t="s">
        <v>493</v>
      </c>
      <c r="C13" s="19"/>
      <c r="D13" s="19"/>
      <c r="E13" s="19"/>
      <c r="F13" s="25"/>
      <c r="G13" s="19"/>
      <c r="H13" s="26"/>
      <c r="I13" s="26"/>
      <c r="J13" s="26"/>
    </row>
    <row r="14" spans="1:10" ht="12.75">
      <c r="A14" s="8">
        <v>3</v>
      </c>
      <c r="B14" s="19" t="s">
        <v>494</v>
      </c>
      <c r="C14" s="19"/>
      <c r="D14" s="19"/>
      <c r="E14" s="698" t="s">
        <v>530</v>
      </c>
      <c r="F14" s="699"/>
      <c r="G14" s="699"/>
      <c r="H14" s="700"/>
      <c r="I14" s="26"/>
      <c r="J14" s="26"/>
    </row>
    <row r="15" spans="1:10" ht="12.75">
      <c r="A15" s="8">
        <v>4</v>
      </c>
      <c r="B15" s="19" t="s">
        <v>495</v>
      </c>
      <c r="C15" s="19"/>
      <c r="D15" s="19"/>
      <c r="E15" s="701"/>
      <c r="F15" s="702"/>
      <c r="G15" s="702"/>
      <c r="H15" s="703"/>
      <c r="I15" s="26"/>
      <c r="J15" s="26"/>
    </row>
    <row r="16" spans="1:10" ht="12.75">
      <c r="A16" s="8">
        <v>5</v>
      </c>
      <c r="B16" s="19" t="s">
        <v>496</v>
      </c>
      <c r="C16" s="19"/>
      <c r="D16" s="19"/>
      <c r="E16" s="19"/>
      <c r="F16" s="25"/>
      <c r="G16" s="19"/>
      <c r="H16" s="26"/>
      <c r="I16" s="26"/>
      <c r="J16" s="26"/>
    </row>
    <row r="17" spans="1:10" ht="12.75">
      <c r="A17" s="8">
        <v>6</v>
      </c>
      <c r="B17" s="19" t="s">
        <v>497</v>
      </c>
      <c r="C17" s="19"/>
      <c r="D17" s="19"/>
      <c r="E17" s="19"/>
      <c r="F17" s="25"/>
      <c r="G17" s="19"/>
      <c r="H17" s="26"/>
      <c r="I17" s="26"/>
      <c r="J17" s="26"/>
    </row>
    <row r="18" spans="1:10" ht="12.75">
      <c r="A18" s="8">
        <v>7</v>
      </c>
      <c r="B18" s="19" t="s">
        <v>498</v>
      </c>
      <c r="C18" s="19"/>
      <c r="D18" s="19"/>
      <c r="E18" s="19"/>
      <c r="F18" s="25"/>
      <c r="G18" s="19"/>
      <c r="H18" s="26"/>
      <c r="I18" s="26"/>
      <c r="J18" s="26"/>
    </row>
    <row r="19" spans="1:10" ht="12.75">
      <c r="A19" s="8">
        <v>8</v>
      </c>
      <c r="B19" s="19" t="s">
        <v>499</v>
      </c>
      <c r="C19" s="19"/>
      <c r="D19" s="19"/>
      <c r="E19" s="19"/>
      <c r="F19" s="25"/>
      <c r="G19" s="19"/>
      <c r="H19" s="26"/>
      <c r="I19" s="26"/>
      <c r="J19" s="26"/>
    </row>
    <row r="20" spans="1:10" ht="12.75">
      <c r="A20" s="3"/>
      <c r="B20" s="27" t="s">
        <v>500</v>
      </c>
      <c r="C20" s="19"/>
      <c r="D20" s="19"/>
      <c r="E20" s="19"/>
      <c r="F20" s="25"/>
      <c r="G20" s="19"/>
      <c r="H20" s="26"/>
      <c r="I20" s="26"/>
      <c r="J20" s="26"/>
    </row>
    <row r="21" spans="1:10" ht="12.75">
      <c r="A21" s="12"/>
      <c r="B21" s="28"/>
      <c r="C21" s="28"/>
      <c r="D21" s="21"/>
      <c r="E21" s="21"/>
      <c r="F21" s="21"/>
      <c r="G21" s="21"/>
      <c r="H21" s="21"/>
      <c r="I21" s="21"/>
      <c r="J21" s="21"/>
    </row>
    <row r="22" spans="1:10" ht="12.75">
      <c r="A22" s="12"/>
      <c r="B22" s="28"/>
      <c r="C22" s="28"/>
      <c r="D22" s="21"/>
      <c r="E22" s="21"/>
      <c r="F22" s="21"/>
      <c r="G22" s="21"/>
      <c r="H22" s="21"/>
      <c r="I22" s="21"/>
      <c r="J22" s="21"/>
    </row>
    <row r="23" spans="1:10" ht="12.75">
      <c r="A23" s="12"/>
      <c r="B23" s="28"/>
      <c r="C23" s="28"/>
      <c r="D23" s="21"/>
      <c r="E23" s="21"/>
      <c r="F23" s="21"/>
      <c r="G23" s="21"/>
      <c r="H23" s="21"/>
      <c r="I23" s="21"/>
      <c r="J23" s="21"/>
    </row>
    <row r="24" spans="1:10" ht="15.75" customHeight="1">
      <c r="A24" s="15" t="s">
        <v>12</v>
      </c>
      <c r="B24" s="15"/>
      <c r="C24" s="15"/>
      <c r="D24" s="15"/>
      <c r="E24" s="15"/>
      <c r="F24" s="15"/>
      <c r="G24" s="15"/>
      <c r="I24" s="687"/>
      <c r="J24" s="687"/>
    </row>
    <row r="25" spans="2:10" ht="12.75" customHeight="1">
      <c r="B25" s="86"/>
      <c r="C25" s="86"/>
      <c r="D25" s="86"/>
      <c r="E25" s="86"/>
      <c r="F25" s="86"/>
      <c r="G25" s="86"/>
      <c r="H25" s="33"/>
      <c r="I25" s="687" t="s">
        <v>1023</v>
      </c>
      <c r="J25" s="687"/>
    </row>
    <row r="26" spans="2:10" ht="12.75" customHeight="1">
      <c r="B26" s="86"/>
      <c r="C26" s="86"/>
      <c r="D26" s="86"/>
      <c r="E26" s="86"/>
      <c r="F26" s="86"/>
      <c r="G26" s="86"/>
      <c r="H26" s="33"/>
      <c r="I26" s="687" t="s">
        <v>504</v>
      </c>
      <c r="J26" s="687"/>
    </row>
    <row r="27" spans="1:10" ht="12.75">
      <c r="A27" s="15"/>
      <c r="B27" s="15"/>
      <c r="C27" s="15"/>
      <c r="E27" s="15"/>
      <c r="H27" s="697" t="s">
        <v>510</v>
      </c>
      <c r="I27" s="697"/>
      <c r="J27" s="697"/>
    </row>
    <row r="31" spans="1:10" ht="12.75">
      <c r="A31" s="690"/>
      <c r="B31" s="690"/>
      <c r="C31" s="690"/>
      <c r="D31" s="690"/>
      <c r="E31" s="690"/>
      <c r="F31" s="690"/>
      <c r="G31" s="690"/>
      <c r="H31" s="690"/>
      <c r="I31" s="690"/>
      <c r="J31" s="690"/>
    </row>
    <row r="33" spans="1:10" ht="12.75">
      <c r="A33" s="690"/>
      <c r="B33" s="690"/>
      <c r="C33" s="690"/>
      <c r="D33" s="690"/>
      <c r="E33" s="690"/>
      <c r="F33" s="690"/>
      <c r="G33" s="690"/>
      <c r="H33" s="690"/>
      <c r="I33" s="690"/>
      <c r="J33" s="690"/>
    </row>
  </sheetData>
  <sheetProtection/>
  <mergeCells count="17">
    <mergeCell ref="E14:H15"/>
    <mergeCell ref="E1:I1"/>
    <mergeCell ref="A2:J2"/>
    <mergeCell ref="A3:J3"/>
    <mergeCell ref="A5:J5"/>
    <mergeCell ref="A8:B8"/>
    <mergeCell ref="H8:J8"/>
    <mergeCell ref="I26:J26"/>
    <mergeCell ref="H27:J27"/>
    <mergeCell ref="A31:J31"/>
    <mergeCell ref="A33:J33"/>
    <mergeCell ref="A9:A10"/>
    <mergeCell ref="B9:B10"/>
    <mergeCell ref="C9:F9"/>
    <mergeCell ref="G9:J9"/>
    <mergeCell ref="I24:J24"/>
    <mergeCell ref="I25:J25"/>
  </mergeCells>
  <printOptions horizontalCentered="1"/>
  <pageMargins left="0.52" right="0.21" top="1.24" bottom="0" header="0.67" footer="0.31496062992125984"/>
  <pageSetup fitToHeight="1" fitToWidth="1"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P33"/>
  <sheetViews>
    <sheetView view="pageBreakPreview" zoomScaleSheetLayoutView="100" zoomScalePageLayoutView="0" workbookViewId="0" topLeftCell="A1">
      <selection activeCell="E14" sqref="E14:H15"/>
    </sheetView>
  </sheetViews>
  <sheetFormatPr defaultColWidth="9.140625" defaultRowHeight="12.75"/>
  <cols>
    <col min="1" max="1" width="5.28125" style="16" customWidth="1"/>
    <col min="2" max="2" width="14.00390625" style="16" customWidth="1"/>
    <col min="3" max="3" width="11.00390625" style="16" customWidth="1"/>
    <col min="4" max="4" width="10.00390625" style="16" customWidth="1"/>
    <col min="5" max="5" width="11.140625" style="16" customWidth="1"/>
    <col min="6" max="6" width="15.00390625" style="16" customWidth="1"/>
    <col min="7" max="7" width="13.28125" style="16" customWidth="1"/>
    <col min="8" max="8" width="14.7109375" style="16" customWidth="1"/>
    <col min="9" max="9" width="16.7109375" style="16" customWidth="1"/>
    <col min="10" max="10" width="19.28125" style="16" customWidth="1"/>
    <col min="11" max="16384" width="9.140625" style="16" customWidth="1"/>
  </cols>
  <sheetData>
    <row r="1" spans="5:10" ht="12.75">
      <c r="E1" s="596"/>
      <c r="F1" s="596"/>
      <c r="G1" s="596"/>
      <c r="H1" s="596"/>
      <c r="I1" s="596"/>
      <c r="J1" s="49" t="s">
        <v>449</v>
      </c>
    </row>
    <row r="2" spans="1:10" ht="15">
      <c r="A2" s="682" t="s">
        <v>0</v>
      </c>
      <c r="B2" s="682"/>
      <c r="C2" s="682"/>
      <c r="D2" s="682"/>
      <c r="E2" s="682"/>
      <c r="F2" s="682"/>
      <c r="G2" s="682"/>
      <c r="H2" s="682"/>
      <c r="I2" s="682"/>
      <c r="J2" s="682"/>
    </row>
    <row r="3" spans="1:10" ht="20.25">
      <c r="A3" s="621" t="s">
        <v>827</v>
      </c>
      <c r="B3" s="621"/>
      <c r="C3" s="621"/>
      <c r="D3" s="621"/>
      <c r="E3" s="621"/>
      <c r="F3" s="621"/>
      <c r="G3" s="621"/>
      <c r="H3" s="621"/>
      <c r="I3" s="621"/>
      <c r="J3" s="621"/>
    </row>
    <row r="4" ht="14.25" customHeight="1"/>
    <row r="5" spans="1:10" ht="31.5" customHeight="1">
      <c r="A5" s="684" t="s">
        <v>841</v>
      </c>
      <c r="B5" s="684"/>
      <c r="C5" s="684"/>
      <c r="D5" s="684"/>
      <c r="E5" s="684"/>
      <c r="F5" s="684"/>
      <c r="G5" s="684"/>
      <c r="H5" s="684"/>
      <c r="I5" s="684"/>
      <c r="J5" s="684"/>
    </row>
    <row r="6" spans="1:10" ht="13.5" customHeight="1">
      <c r="A6" s="1"/>
      <c r="B6" s="1"/>
      <c r="C6" s="1"/>
      <c r="D6" s="1"/>
      <c r="E6" s="1"/>
      <c r="F6" s="1"/>
      <c r="G6" s="1"/>
      <c r="H6" s="1"/>
      <c r="I6" s="1"/>
      <c r="J6" s="1"/>
    </row>
    <row r="7" ht="0.75" customHeight="1"/>
    <row r="8" spans="1:10" ht="12.75">
      <c r="A8" s="589" t="s">
        <v>491</v>
      </c>
      <c r="B8" s="589"/>
      <c r="C8" s="29"/>
      <c r="H8" s="667" t="s">
        <v>990</v>
      </c>
      <c r="I8" s="667"/>
      <c r="J8" s="667"/>
    </row>
    <row r="9" spans="1:16" s="284" customFormat="1" ht="12.75">
      <c r="A9" s="590" t="s">
        <v>506</v>
      </c>
      <c r="B9" s="590" t="s">
        <v>3</v>
      </c>
      <c r="C9" s="646" t="s">
        <v>838</v>
      </c>
      <c r="D9" s="647"/>
      <c r="E9" s="647"/>
      <c r="F9" s="648"/>
      <c r="G9" s="646" t="s">
        <v>100</v>
      </c>
      <c r="H9" s="647"/>
      <c r="I9" s="647"/>
      <c r="J9" s="648"/>
      <c r="O9" s="149"/>
      <c r="P9" s="285"/>
    </row>
    <row r="10" spans="1:10" s="284" customFormat="1" ht="53.25" customHeight="1">
      <c r="A10" s="590"/>
      <c r="B10" s="590"/>
      <c r="C10" s="261" t="s">
        <v>185</v>
      </c>
      <c r="D10" s="261" t="s">
        <v>14</v>
      </c>
      <c r="E10" s="257" t="s">
        <v>375</v>
      </c>
      <c r="F10" s="257" t="s">
        <v>203</v>
      </c>
      <c r="G10" s="261" t="s">
        <v>185</v>
      </c>
      <c r="H10" s="282" t="s">
        <v>15</v>
      </c>
      <c r="I10" s="283" t="s">
        <v>109</v>
      </c>
      <c r="J10" s="261" t="s">
        <v>204</v>
      </c>
    </row>
    <row r="11" spans="1:10" ht="12.75">
      <c r="A11" s="5">
        <v>1</v>
      </c>
      <c r="B11" s="5">
        <v>2</v>
      </c>
      <c r="C11" s="5">
        <v>3</v>
      </c>
      <c r="D11" s="5">
        <v>4</v>
      </c>
      <c r="E11" s="5">
        <v>5</v>
      </c>
      <c r="F11" s="7">
        <v>6</v>
      </c>
      <c r="G11" s="5">
        <v>7</v>
      </c>
      <c r="H11" s="104">
        <v>8</v>
      </c>
      <c r="I11" s="5">
        <v>9</v>
      </c>
      <c r="J11" s="5">
        <v>10</v>
      </c>
    </row>
    <row r="12" spans="1:10" ht="12.75">
      <c r="A12" s="8">
        <v>1</v>
      </c>
      <c r="B12" s="19" t="s">
        <v>492</v>
      </c>
      <c r="C12" s="19"/>
      <c r="D12" s="19"/>
      <c r="E12" s="19"/>
      <c r="F12" s="106"/>
      <c r="G12" s="19"/>
      <c r="H12" s="26"/>
      <c r="I12" s="26"/>
      <c r="J12" s="26"/>
    </row>
    <row r="13" spans="1:10" ht="12.75">
      <c r="A13" s="8">
        <v>2</v>
      </c>
      <c r="B13" s="19" t="s">
        <v>493</v>
      </c>
      <c r="C13" s="19"/>
      <c r="D13" s="19"/>
      <c r="E13" s="19"/>
      <c r="F13" s="25"/>
      <c r="G13" s="19"/>
      <c r="H13" s="26"/>
      <c r="I13" s="26"/>
      <c r="J13" s="26"/>
    </row>
    <row r="14" spans="1:10" ht="12.75">
      <c r="A14" s="8">
        <v>3</v>
      </c>
      <c r="B14" s="19" t="s">
        <v>494</v>
      </c>
      <c r="C14" s="19"/>
      <c r="D14" s="19"/>
      <c r="E14" s="698" t="s">
        <v>530</v>
      </c>
      <c r="F14" s="699"/>
      <c r="G14" s="699"/>
      <c r="H14" s="700"/>
      <c r="I14" s="26"/>
      <c r="J14" s="26"/>
    </row>
    <row r="15" spans="1:10" ht="12.75">
      <c r="A15" s="8">
        <v>4</v>
      </c>
      <c r="B15" s="19" t="s">
        <v>495</v>
      </c>
      <c r="C15" s="19"/>
      <c r="D15" s="19"/>
      <c r="E15" s="701"/>
      <c r="F15" s="702"/>
      <c r="G15" s="702"/>
      <c r="H15" s="703"/>
      <c r="I15" s="26"/>
      <c r="J15" s="26"/>
    </row>
    <row r="16" spans="1:10" ht="12.75">
      <c r="A16" s="8">
        <v>5</v>
      </c>
      <c r="B16" s="19" t="s">
        <v>496</v>
      </c>
      <c r="C16" s="19"/>
      <c r="D16" s="19"/>
      <c r="E16" s="19"/>
      <c r="F16" s="25"/>
      <c r="G16" s="19"/>
      <c r="H16" s="26"/>
      <c r="I16" s="26"/>
      <c r="J16" s="26"/>
    </row>
    <row r="17" spans="1:10" ht="12.75">
      <c r="A17" s="8">
        <v>6</v>
      </c>
      <c r="B17" s="19" t="s">
        <v>497</v>
      </c>
      <c r="C17" s="19"/>
      <c r="D17" s="19"/>
      <c r="E17" s="19"/>
      <c r="F17" s="25"/>
      <c r="G17" s="19"/>
      <c r="H17" s="26"/>
      <c r="I17" s="26"/>
      <c r="J17" s="26"/>
    </row>
    <row r="18" spans="1:10" ht="12.75">
      <c r="A18" s="8">
        <v>7</v>
      </c>
      <c r="B18" s="19" t="s">
        <v>498</v>
      </c>
      <c r="C18" s="19"/>
      <c r="D18" s="19"/>
      <c r="E18" s="19"/>
      <c r="F18" s="25"/>
      <c r="G18" s="19"/>
      <c r="H18" s="26"/>
      <c r="I18" s="26"/>
      <c r="J18" s="26"/>
    </row>
    <row r="19" spans="1:10" ht="12.75">
      <c r="A19" s="8">
        <v>8</v>
      </c>
      <c r="B19" s="19" t="s">
        <v>499</v>
      </c>
      <c r="C19" s="19"/>
      <c r="D19" s="19"/>
      <c r="E19" s="19"/>
      <c r="F19" s="25"/>
      <c r="G19" s="19"/>
      <c r="H19" s="26"/>
      <c r="I19" s="26"/>
      <c r="J19" s="26"/>
    </row>
    <row r="20" spans="1:10" ht="12.75">
      <c r="A20" s="3"/>
      <c r="B20" s="27" t="s">
        <v>500</v>
      </c>
      <c r="C20" s="19"/>
      <c r="D20" s="19"/>
      <c r="E20" s="19"/>
      <c r="F20" s="25"/>
      <c r="G20" s="19"/>
      <c r="H20" s="26"/>
      <c r="I20" s="26"/>
      <c r="J20" s="26"/>
    </row>
    <row r="21" spans="1:10" ht="12.75">
      <c r="A21" s="12"/>
      <c r="B21" s="28"/>
      <c r="C21" s="28"/>
      <c r="D21" s="21"/>
      <c r="E21" s="21"/>
      <c r="F21" s="21"/>
      <c r="G21" s="21"/>
      <c r="H21" s="21"/>
      <c r="I21" s="21"/>
      <c r="J21" s="21"/>
    </row>
    <row r="22" spans="1:10" ht="12.75">
      <c r="A22" s="12"/>
      <c r="B22" s="28"/>
      <c r="C22" s="28"/>
      <c r="D22" s="21"/>
      <c r="E22" s="21"/>
      <c r="F22" s="21"/>
      <c r="G22" s="21"/>
      <c r="H22" s="21"/>
      <c r="I22" s="21"/>
      <c r="J22" s="21"/>
    </row>
    <row r="23" spans="1:10" ht="12.75">
      <c r="A23" s="12"/>
      <c r="B23" s="28"/>
      <c r="C23" s="28"/>
      <c r="D23" s="21"/>
      <c r="E23" s="21"/>
      <c r="F23" s="21"/>
      <c r="G23" s="21"/>
      <c r="H23" s="21"/>
      <c r="I23" s="21"/>
      <c r="J23" s="21"/>
    </row>
    <row r="24" spans="1:10" ht="15.75" customHeight="1">
      <c r="A24" s="15" t="s">
        <v>12</v>
      </c>
      <c r="B24" s="15"/>
      <c r="C24" s="15"/>
      <c r="D24" s="15"/>
      <c r="E24" s="15"/>
      <c r="F24" s="15"/>
      <c r="G24" s="15"/>
      <c r="I24" s="687"/>
      <c r="J24" s="687"/>
    </row>
    <row r="25" spans="2:10" ht="12.75" customHeight="1">
      <c r="B25" s="86"/>
      <c r="C25" s="86"/>
      <c r="D25" s="86"/>
      <c r="E25" s="86"/>
      <c r="F25" s="86"/>
      <c r="G25" s="86"/>
      <c r="H25" s="33"/>
      <c r="I25" s="687" t="s">
        <v>1023</v>
      </c>
      <c r="J25" s="687"/>
    </row>
    <row r="26" spans="2:10" ht="12.75" customHeight="1">
      <c r="B26" s="86"/>
      <c r="C26" s="86"/>
      <c r="D26" s="86"/>
      <c r="E26" s="86"/>
      <c r="F26" s="86"/>
      <c r="G26" s="86"/>
      <c r="H26" s="33"/>
      <c r="I26" s="687" t="s">
        <v>504</v>
      </c>
      <c r="J26" s="687"/>
    </row>
    <row r="27" spans="1:10" ht="12.75">
      <c r="A27" s="15"/>
      <c r="B27" s="15"/>
      <c r="C27" s="15"/>
      <c r="E27" s="15"/>
      <c r="H27" s="697" t="s">
        <v>510</v>
      </c>
      <c r="I27" s="697"/>
      <c r="J27" s="697"/>
    </row>
    <row r="31" spans="1:10" ht="12.75">
      <c r="A31" s="690"/>
      <c r="B31" s="690"/>
      <c r="C31" s="690"/>
      <c r="D31" s="690"/>
      <c r="E31" s="690"/>
      <c r="F31" s="690"/>
      <c r="G31" s="690"/>
      <c r="H31" s="690"/>
      <c r="I31" s="690"/>
      <c r="J31" s="690"/>
    </row>
    <row r="33" spans="1:10" ht="12.75">
      <c r="A33" s="690"/>
      <c r="B33" s="690"/>
      <c r="C33" s="690"/>
      <c r="D33" s="690"/>
      <c r="E33" s="690"/>
      <c r="F33" s="690"/>
      <c r="G33" s="690"/>
      <c r="H33" s="690"/>
      <c r="I33" s="690"/>
      <c r="J33" s="690"/>
    </row>
  </sheetData>
  <sheetProtection/>
  <mergeCells count="17">
    <mergeCell ref="C9:F9"/>
    <mergeCell ref="G9:J9"/>
    <mergeCell ref="E1:I1"/>
    <mergeCell ref="A2:J2"/>
    <mergeCell ref="A3:J3"/>
    <mergeCell ref="A5:J5"/>
    <mergeCell ref="A8:B8"/>
    <mergeCell ref="A33:J33"/>
    <mergeCell ref="H8:J8"/>
    <mergeCell ref="I24:J24"/>
    <mergeCell ref="I26:J26"/>
    <mergeCell ref="H27:J27"/>
    <mergeCell ref="A31:J31"/>
    <mergeCell ref="E14:H15"/>
    <mergeCell ref="A9:A10"/>
    <mergeCell ref="B9:B10"/>
    <mergeCell ref="I25:J25"/>
  </mergeCells>
  <printOptions horizontalCentered="1"/>
  <pageMargins left="0.51" right="0.28" top="1.04" bottom="0" header="0.31496062992125984" footer="0.31496062992125984"/>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pageSetUpPr fitToPage="1"/>
  </sheetPr>
  <dimension ref="A1:R33"/>
  <sheetViews>
    <sheetView view="pageBreakPreview" zoomScaleSheetLayoutView="100" zoomScalePageLayoutView="0" workbookViewId="0" topLeftCell="A1">
      <selection activeCell="B9" sqref="B9:B10"/>
    </sheetView>
  </sheetViews>
  <sheetFormatPr defaultColWidth="9.140625" defaultRowHeight="12.75"/>
  <cols>
    <col min="1" max="1" width="5.28125" style="16" customWidth="1"/>
    <col min="2" max="2" width="10.8515625" style="16" customWidth="1"/>
    <col min="3" max="3" width="10.57421875" style="16" customWidth="1"/>
    <col min="4" max="4" width="12.140625" style="16" customWidth="1"/>
    <col min="5" max="5" width="8.7109375" style="16" customWidth="1"/>
    <col min="6" max="6" width="11.7109375" style="16" customWidth="1"/>
    <col min="7" max="7" width="15.140625" style="16" customWidth="1"/>
    <col min="8" max="8" width="12.421875" style="16" customWidth="1"/>
    <col min="9" max="9" width="12.140625" style="16" customWidth="1"/>
    <col min="10" max="10" width="9.00390625" style="16" customWidth="1"/>
    <col min="11" max="11" width="12.00390625" style="16" customWidth="1"/>
    <col min="12" max="12" width="14.140625" style="16" customWidth="1"/>
    <col min="13" max="16384" width="9.140625" style="16" customWidth="1"/>
  </cols>
  <sheetData>
    <row r="1" spans="4:15" ht="15">
      <c r="D1" s="31"/>
      <c r="E1" s="31"/>
      <c r="F1" s="31"/>
      <c r="G1" s="31"/>
      <c r="H1" s="31"/>
      <c r="I1" s="31"/>
      <c r="J1" s="31"/>
      <c r="K1" s="31"/>
      <c r="L1" s="49" t="s">
        <v>60</v>
      </c>
      <c r="M1" s="398"/>
      <c r="N1" s="44"/>
      <c r="O1" s="44"/>
    </row>
    <row r="2" spans="1:15" ht="15">
      <c r="A2" s="682" t="s">
        <v>0</v>
      </c>
      <c r="B2" s="682"/>
      <c r="C2" s="682"/>
      <c r="D2" s="682"/>
      <c r="E2" s="682"/>
      <c r="F2" s="682"/>
      <c r="G2" s="682"/>
      <c r="H2" s="682"/>
      <c r="I2" s="682"/>
      <c r="J2" s="682"/>
      <c r="K2" s="682"/>
      <c r="L2" s="682"/>
      <c r="M2" s="46"/>
      <c r="N2" s="46"/>
      <c r="O2" s="46"/>
    </row>
    <row r="3" spans="1:15" ht="20.25">
      <c r="A3" s="621" t="s">
        <v>827</v>
      </c>
      <c r="B3" s="621"/>
      <c r="C3" s="621"/>
      <c r="D3" s="621"/>
      <c r="E3" s="621"/>
      <c r="F3" s="621"/>
      <c r="G3" s="621"/>
      <c r="H3" s="621"/>
      <c r="I3" s="621"/>
      <c r="J3" s="621"/>
      <c r="K3" s="621"/>
      <c r="L3" s="621"/>
      <c r="M3" s="45"/>
      <c r="N3" s="45"/>
      <c r="O3" s="45"/>
    </row>
    <row r="4" ht="10.5" customHeight="1"/>
    <row r="5" spans="1:12" ht="19.5" customHeight="1">
      <c r="A5" s="684" t="s">
        <v>842</v>
      </c>
      <c r="B5" s="684"/>
      <c r="C5" s="684"/>
      <c r="D5" s="684"/>
      <c r="E5" s="684"/>
      <c r="F5" s="684"/>
      <c r="G5" s="684"/>
      <c r="H5" s="684"/>
      <c r="I5" s="684"/>
      <c r="J5" s="684"/>
      <c r="K5" s="684"/>
      <c r="L5" s="684"/>
    </row>
    <row r="6" spans="1:12" ht="12.75">
      <c r="A6" s="22"/>
      <c r="B6" s="22"/>
      <c r="C6" s="22"/>
      <c r="D6" s="22"/>
      <c r="E6" s="22"/>
      <c r="F6" s="22"/>
      <c r="G6" s="22"/>
      <c r="H6" s="22"/>
      <c r="I6" s="22"/>
      <c r="J6" s="22"/>
      <c r="K6" s="22"/>
      <c r="L6" s="22"/>
    </row>
    <row r="7" spans="1:12" ht="12.75">
      <c r="A7" s="589" t="s">
        <v>491</v>
      </c>
      <c r="B7" s="589"/>
      <c r="F7" s="706" t="s">
        <v>17</v>
      </c>
      <c r="G7" s="706"/>
      <c r="H7" s="706"/>
      <c r="I7" s="706"/>
      <c r="J7" s="706"/>
      <c r="K7" s="706"/>
      <c r="L7" s="706"/>
    </row>
    <row r="8" spans="1:12" ht="12.75">
      <c r="A8" s="15"/>
      <c r="F8" s="17"/>
      <c r="G8" s="103"/>
      <c r="H8" s="103"/>
      <c r="I8" s="667" t="s">
        <v>989</v>
      </c>
      <c r="J8" s="667"/>
      <c r="K8" s="667"/>
      <c r="L8" s="667"/>
    </row>
    <row r="9" spans="1:18" s="286" customFormat="1" ht="12.75">
      <c r="A9" s="590" t="s">
        <v>511</v>
      </c>
      <c r="B9" s="590" t="s">
        <v>3</v>
      </c>
      <c r="C9" s="592" t="s">
        <v>18</v>
      </c>
      <c r="D9" s="683"/>
      <c r="E9" s="683"/>
      <c r="F9" s="683"/>
      <c r="G9" s="683"/>
      <c r="H9" s="592" t="s">
        <v>40</v>
      </c>
      <c r="I9" s="683"/>
      <c r="J9" s="683"/>
      <c r="K9" s="683"/>
      <c r="L9" s="683"/>
      <c r="Q9" s="159"/>
      <c r="R9" s="287"/>
    </row>
    <row r="10" spans="1:12" s="286" customFormat="1" ht="63.75">
      <c r="A10" s="590"/>
      <c r="B10" s="590"/>
      <c r="C10" s="261" t="s">
        <v>843</v>
      </c>
      <c r="D10" s="261" t="s">
        <v>869</v>
      </c>
      <c r="E10" s="261" t="s">
        <v>67</v>
      </c>
      <c r="F10" s="261" t="s">
        <v>68</v>
      </c>
      <c r="G10" s="261" t="s">
        <v>376</v>
      </c>
      <c r="H10" s="261" t="s">
        <v>843</v>
      </c>
      <c r="I10" s="261" t="s">
        <v>869</v>
      </c>
      <c r="J10" s="261" t="s">
        <v>67</v>
      </c>
      <c r="K10" s="261" t="s">
        <v>68</v>
      </c>
      <c r="L10" s="261" t="s">
        <v>377</v>
      </c>
    </row>
    <row r="11" spans="1:12" s="15" customFormat="1" ht="12.75">
      <c r="A11" s="5">
        <v>1</v>
      </c>
      <c r="B11" s="5">
        <v>2</v>
      </c>
      <c r="C11" s="5">
        <v>3</v>
      </c>
      <c r="D11" s="5">
        <v>4</v>
      </c>
      <c r="E11" s="5">
        <v>5</v>
      </c>
      <c r="F11" s="5">
        <v>6</v>
      </c>
      <c r="G11" s="5">
        <v>7</v>
      </c>
      <c r="H11" s="5">
        <v>8</v>
      </c>
      <c r="I11" s="5">
        <v>9</v>
      </c>
      <c r="J11" s="5">
        <v>10</v>
      </c>
      <c r="K11" s="5">
        <v>11</v>
      </c>
      <c r="L11" s="5">
        <v>12</v>
      </c>
    </row>
    <row r="12" spans="1:14" ht="12.75">
      <c r="A12" s="8">
        <v>1</v>
      </c>
      <c r="B12" s="19" t="s">
        <v>492</v>
      </c>
      <c r="C12" s="327">
        <f>5423.63*'enrolment vs availed_PY'!G11/288140</f>
        <v>1001.397027937808</v>
      </c>
      <c r="D12" s="327">
        <f>27.429*C12/5423.63</f>
        <v>5.064379221906018</v>
      </c>
      <c r="E12" s="327">
        <f>5396.2*C12/5423.63</f>
        <v>996.3324640799611</v>
      </c>
      <c r="F12" s="327">
        <f>'T5_PLAN_vs_PRFM'!H12*0.0001</f>
        <v>943.4512000000001</v>
      </c>
      <c r="G12" s="327">
        <f>(D12+E12)-F12</f>
        <v>57.94564330186711</v>
      </c>
      <c r="H12" s="409">
        <v>0</v>
      </c>
      <c r="I12" s="409">
        <v>0</v>
      </c>
      <c r="J12" s="409">
        <v>0</v>
      </c>
      <c r="K12" s="327">
        <v>0</v>
      </c>
      <c r="L12" s="327">
        <v>0</v>
      </c>
      <c r="N12" s="435"/>
    </row>
    <row r="13" spans="1:14" ht="12.75">
      <c r="A13" s="8">
        <v>2</v>
      </c>
      <c r="B13" s="19" t="s">
        <v>493</v>
      </c>
      <c r="C13" s="327">
        <f>5423.63*'enrolment vs availed_PY'!G12/288140</f>
        <v>756.1158363989726</v>
      </c>
      <c r="D13" s="327">
        <f aca="true" t="shared" si="0" ref="D13:D19">27.429*C13/5423.63</f>
        <v>3.8239152148261257</v>
      </c>
      <c r="E13" s="327">
        <f aca="true" t="shared" si="1" ref="E13:E19">5396.2*C13/5423.63</f>
        <v>752.2917817727492</v>
      </c>
      <c r="F13" s="327">
        <f>'T5_PLAN_vs_PRFM'!H13*0.0001</f>
        <v>731.38</v>
      </c>
      <c r="G13" s="327">
        <f aca="true" t="shared" si="2" ref="G13:G19">(D13+E13)-F13</f>
        <v>24.735696987575352</v>
      </c>
      <c r="H13" s="409">
        <v>0</v>
      </c>
      <c r="I13" s="409">
        <v>0</v>
      </c>
      <c r="J13" s="409">
        <v>0</v>
      </c>
      <c r="K13" s="327">
        <v>0</v>
      </c>
      <c r="L13" s="327">
        <v>0</v>
      </c>
      <c r="N13" s="435"/>
    </row>
    <row r="14" spans="1:14" ht="12.75">
      <c r="A14" s="8">
        <v>3</v>
      </c>
      <c r="B14" s="19" t="s">
        <v>494</v>
      </c>
      <c r="C14" s="327">
        <f>5423.63*'enrolment vs availed_PY'!G13/288140</f>
        <v>430.3667533837718</v>
      </c>
      <c r="D14" s="327">
        <f t="shared" si="0"/>
        <v>2.1764998125911017</v>
      </c>
      <c r="E14" s="327">
        <f t="shared" si="1"/>
        <v>428.19017422086483</v>
      </c>
      <c r="F14" s="327">
        <f>'T5_PLAN_vs_PRFM'!H14*0.0001</f>
        <v>408.8304</v>
      </c>
      <c r="G14" s="327">
        <f t="shared" si="2"/>
        <v>21.536274033455925</v>
      </c>
      <c r="H14" s="409">
        <v>0</v>
      </c>
      <c r="I14" s="409">
        <v>0</v>
      </c>
      <c r="J14" s="409">
        <v>0</v>
      </c>
      <c r="K14" s="327">
        <v>0</v>
      </c>
      <c r="L14" s="327">
        <v>0</v>
      </c>
      <c r="N14" s="435"/>
    </row>
    <row r="15" spans="1:14" ht="12.75">
      <c r="A15" s="8">
        <v>4</v>
      </c>
      <c r="B15" s="19" t="s">
        <v>495</v>
      </c>
      <c r="C15" s="327">
        <f>5423.63*'enrolment vs availed_PY'!G14/288140</f>
        <v>609.4478105781913</v>
      </c>
      <c r="D15" s="327">
        <f t="shared" si="0"/>
        <v>3.08216895259249</v>
      </c>
      <c r="E15" s="327">
        <f t="shared" si="1"/>
        <v>606.3655292566114</v>
      </c>
      <c r="F15" s="327">
        <f>'T5_PLAN_vs_PRFM'!H15*0.0001</f>
        <v>580.7424</v>
      </c>
      <c r="G15" s="327">
        <f t="shared" si="2"/>
        <v>28.705298209203875</v>
      </c>
      <c r="H15" s="409">
        <v>0</v>
      </c>
      <c r="I15" s="409">
        <v>0</v>
      </c>
      <c r="J15" s="409">
        <v>0</v>
      </c>
      <c r="K15" s="327">
        <v>0</v>
      </c>
      <c r="L15" s="327">
        <v>0</v>
      </c>
      <c r="N15" s="435"/>
    </row>
    <row r="16" spans="1:14" ht="12.75">
      <c r="A16" s="8">
        <v>5</v>
      </c>
      <c r="B16" s="19" t="s">
        <v>496</v>
      </c>
      <c r="C16" s="327">
        <f>5423.63*'enrolment vs availed_PY'!G15/288140</f>
        <v>630.0777074338863</v>
      </c>
      <c r="D16" s="327">
        <f t="shared" si="0"/>
        <v>3.1865008190462967</v>
      </c>
      <c r="E16" s="327">
        <f t="shared" si="1"/>
        <v>626.8910904421462</v>
      </c>
      <c r="F16" s="327">
        <f>'T5_PLAN_vs_PRFM'!H16*0.0001</f>
        <v>601.2048</v>
      </c>
      <c r="G16" s="327">
        <f t="shared" si="2"/>
        <v>28.872791261192447</v>
      </c>
      <c r="H16" s="409">
        <v>0</v>
      </c>
      <c r="I16" s="409">
        <v>0</v>
      </c>
      <c r="J16" s="409">
        <v>0</v>
      </c>
      <c r="K16" s="327">
        <v>0</v>
      </c>
      <c r="L16" s="327">
        <v>0</v>
      </c>
      <c r="N16" s="435"/>
    </row>
    <row r="17" spans="1:14" ht="12.75">
      <c r="A17" s="8">
        <v>6</v>
      </c>
      <c r="B17" s="19" t="s">
        <v>497</v>
      </c>
      <c r="C17" s="327">
        <f>5423.63*'enrolment vs availed_PY'!G16/288140</f>
        <v>504.5854425279378</v>
      </c>
      <c r="D17" s="327">
        <f t="shared" si="0"/>
        <v>2.5518470292219058</v>
      </c>
      <c r="E17" s="327">
        <f t="shared" si="1"/>
        <v>502.0335024640799</v>
      </c>
      <c r="F17" s="327">
        <f>'T5_PLAN_vs_PRFM'!H17*0.0001</f>
        <v>487.0144</v>
      </c>
      <c r="G17" s="327">
        <f t="shared" si="2"/>
        <v>17.570949493301782</v>
      </c>
      <c r="H17" s="409">
        <v>0</v>
      </c>
      <c r="I17" s="409">
        <v>0</v>
      </c>
      <c r="J17" s="409">
        <v>0</v>
      </c>
      <c r="K17" s="327">
        <v>0</v>
      </c>
      <c r="L17" s="327">
        <v>0</v>
      </c>
      <c r="N17" s="435"/>
    </row>
    <row r="18" spans="1:14" ht="12.75">
      <c r="A18" s="8">
        <v>7</v>
      </c>
      <c r="B18" s="19" t="s">
        <v>498</v>
      </c>
      <c r="C18" s="327">
        <f>5423.63*'enrolment vs availed_PY'!G17/288140</f>
        <v>772.0211857083362</v>
      </c>
      <c r="D18" s="327">
        <f t="shared" si="0"/>
        <v>3.9043535607690707</v>
      </c>
      <c r="E18" s="327">
        <f t="shared" si="1"/>
        <v>768.1166898035677</v>
      </c>
      <c r="F18" s="327">
        <f>'T5_PLAN_vs_PRFM'!H18*0.0001</f>
        <v>739.0128000000001</v>
      </c>
      <c r="G18" s="327">
        <f t="shared" si="2"/>
        <v>33.00824336433675</v>
      </c>
      <c r="H18" s="409">
        <v>0</v>
      </c>
      <c r="I18" s="409">
        <v>0</v>
      </c>
      <c r="J18" s="409">
        <v>0</v>
      </c>
      <c r="K18" s="327">
        <v>0</v>
      </c>
      <c r="L18" s="327">
        <v>0</v>
      </c>
      <c r="N18" s="435"/>
    </row>
    <row r="19" spans="1:14" ht="12.75">
      <c r="A19" s="8">
        <v>8</v>
      </c>
      <c r="B19" s="19" t="s">
        <v>499</v>
      </c>
      <c r="C19" s="327">
        <f>5423.63*'enrolment vs availed_PY'!G18/288140</f>
        <v>719.618236031096</v>
      </c>
      <c r="D19" s="327">
        <f t="shared" si="0"/>
        <v>3.639335389046991</v>
      </c>
      <c r="E19" s="327">
        <f t="shared" si="1"/>
        <v>715.9787679600195</v>
      </c>
      <c r="F19" s="327">
        <f>'T5_PLAN_vs_PRFM'!H19*0.0001</f>
        <v>686.5808000000001</v>
      </c>
      <c r="G19" s="327">
        <f t="shared" si="2"/>
        <v>33.037303349066406</v>
      </c>
      <c r="H19" s="409">
        <v>0</v>
      </c>
      <c r="I19" s="409">
        <v>0</v>
      </c>
      <c r="J19" s="409">
        <v>0</v>
      </c>
      <c r="K19" s="327">
        <v>0</v>
      </c>
      <c r="L19" s="327">
        <v>0</v>
      </c>
      <c r="N19" s="435"/>
    </row>
    <row r="20" spans="1:17" ht="12.75">
      <c r="A20" s="3"/>
      <c r="B20" s="27" t="s">
        <v>500</v>
      </c>
      <c r="C20" s="327">
        <f>SUM(C12:C19)</f>
        <v>5423.63</v>
      </c>
      <c r="D20" s="327">
        <f aca="true" t="shared" si="3" ref="D20:L20">SUM(D12:D19)</f>
        <v>27.429000000000002</v>
      </c>
      <c r="E20" s="327">
        <f t="shared" si="3"/>
        <v>5396.2</v>
      </c>
      <c r="F20" s="327">
        <f t="shared" si="3"/>
        <v>5178.2168</v>
      </c>
      <c r="G20" s="327">
        <f t="shared" si="3"/>
        <v>245.41219999999964</v>
      </c>
      <c r="H20" s="327">
        <f t="shared" si="3"/>
        <v>0</v>
      </c>
      <c r="I20" s="327">
        <f t="shared" si="3"/>
        <v>0</v>
      </c>
      <c r="J20" s="327">
        <f t="shared" si="3"/>
        <v>0</v>
      </c>
      <c r="K20" s="327">
        <f t="shared" si="3"/>
        <v>0</v>
      </c>
      <c r="L20" s="327">
        <f t="shared" si="3"/>
        <v>0</v>
      </c>
      <c r="N20" s="435"/>
      <c r="O20" s="436"/>
      <c r="P20" s="436"/>
      <c r="Q20" s="436"/>
    </row>
    <row r="21" spans="1:12" ht="12.75">
      <c r="A21" s="21" t="s">
        <v>379</v>
      </c>
      <c r="B21" s="21"/>
      <c r="C21" s="21"/>
      <c r="D21" s="21"/>
      <c r="E21" s="21"/>
      <c r="F21" s="21"/>
      <c r="G21" s="21"/>
      <c r="H21" s="21"/>
      <c r="I21" s="21"/>
      <c r="J21" s="21"/>
      <c r="K21" s="21"/>
      <c r="L21" s="21"/>
    </row>
    <row r="22" spans="1:12" ht="12.75">
      <c r="A22" s="20" t="s">
        <v>378</v>
      </c>
      <c r="B22" s="21"/>
      <c r="C22" s="21"/>
      <c r="D22" s="21"/>
      <c r="E22" s="21"/>
      <c r="F22" s="21"/>
      <c r="G22" s="21"/>
      <c r="H22" s="21"/>
      <c r="I22" s="21"/>
      <c r="J22" s="21"/>
      <c r="K22" s="21" t="s">
        <v>11</v>
      </c>
      <c r="L22" s="21"/>
    </row>
    <row r="23" spans="1:12" ht="15.75" customHeight="1">
      <c r="A23" s="457"/>
      <c r="B23" s="704"/>
      <c r="C23" s="704"/>
      <c r="D23" s="704"/>
      <c r="E23" s="704"/>
      <c r="F23" s="704"/>
      <c r="G23" s="704"/>
      <c r="H23" s="704"/>
      <c r="I23" s="704"/>
      <c r="J23" s="704"/>
      <c r="K23" s="15"/>
      <c r="L23" s="15"/>
    </row>
    <row r="24" spans="1:12" ht="15.75" customHeight="1">
      <c r="A24" s="457"/>
      <c r="B24" s="494"/>
      <c r="C24" s="496"/>
      <c r="D24" s="496"/>
      <c r="E24" s="496"/>
      <c r="F24" s="494"/>
      <c r="G24" s="494"/>
      <c r="H24" s="494"/>
      <c r="I24" s="479"/>
      <c r="J24" s="479"/>
      <c r="K24" s="15"/>
      <c r="L24" s="15"/>
    </row>
    <row r="25" spans="3:12" ht="12.75">
      <c r="C25" s="496"/>
      <c r="D25" s="496"/>
      <c r="E25" s="496"/>
      <c r="I25" s="86" t="s">
        <v>11</v>
      </c>
      <c r="J25" s="607"/>
      <c r="K25" s="607"/>
      <c r="L25" s="607"/>
    </row>
    <row r="26" spans="2:12" ht="12.75" customHeight="1">
      <c r="B26" s="86"/>
      <c r="C26" s="496"/>
      <c r="D26" s="496"/>
      <c r="E26" s="496"/>
      <c r="F26" s="86"/>
      <c r="G26" s="86"/>
      <c r="H26" s="86"/>
      <c r="I26" s="86"/>
      <c r="J26" s="705" t="s">
        <v>1023</v>
      </c>
      <c r="K26" s="705"/>
      <c r="L26" s="705"/>
    </row>
    <row r="27" spans="2:12" ht="12.75" customHeight="1">
      <c r="B27" s="86"/>
      <c r="C27" s="496"/>
      <c r="D27" s="496"/>
      <c r="E27" s="496"/>
      <c r="F27" s="86"/>
      <c r="G27" s="86"/>
      <c r="H27" s="86"/>
      <c r="I27" s="86"/>
      <c r="J27" s="607" t="s">
        <v>504</v>
      </c>
      <c r="K27" s="607"/>
      <c r="L27" s="607"/>
    </row>
    <row r="28" spans="1:12" ht="12.75">
      <c r="A28" s="15" t="s">
        <v>19</v>
      </c>
      <c r="B28" s="15"/>
      <c r="C28" s="496"/>
      <c r="D28" s="496"/>
      <c r="E28" s="496"/>
      <c r="F28" s="15"/>
      <c r="J28" s="589" t="s">
        <v>81</v>
      </c>
      <c r="K28" s="589"/>
      <c r="L28" s="589"/>
    </row>
    <row r="29" spans="1:5" ht="12.75">
      <c r="A29" s="15"/>
      <c r="C29" s="496"/>
      <c r="D29" s="496"/>
      <c r="E29" s="496"/>
    </row>
    <row r="30" spans="1:12" ht="12.75">
      <c r="A30" s="454"/>
      <c r="B30" s="454"/>
      <c r="C30" s="496"/>
      <c r="D30" s="496"/>
      <c r="E30" s="496"/>
      <c r="F30" s="454"/>
      <c r="G30" s="454"/>
      <c r="H30" s="454"/>
      <c r="I30" s="454"/>
      <c r="J30" s="454"/>
      <c r="K30" s="454"/>
      <c r="L30" s="454"/>
    </row>
    <row r="31" spans="3:5" ht="12.75">
      <c r="C31" s="496"/>
      <c r="D31" s="496"/>
      <c r="E31" s="496"/>
    </row>
    <row r="32" spans="3:5" ht="12.75">
      <c r="C32" s="496"/>
      <c r="D32" s="496"/>
      <c r="E32" s="496"/>
    </row>
    <row r="33" ht="12.75">
      <c r="C33" s="495"/>
    </row>
  </sheetData>
  <sheetProtection/>
  <mergeCells count="15">
    <mergeCell ref="A9:A10"/>
    <mergeCell ref="B9:B10"/>
    <mergeCell ref="A3:L3"/>
    <mergeCell ref="A2:L2"/>
    <mergeCell ref="A5:L5"/>
    <mergeCell ref="A7:B7"/>
    <mergeCell ref="F7:L7"/>
    <mergeCell ref="J28:L28"/>
    <mergeCell ref="C9:G9"/>
    <mergeCell ref="H9:L9"/>
    <mergeCell ref="I8:L8"/>
    <mergeCell ref="B23:J23"/>
    <mergeCell ref="J25:L25"/>
    <mergeCell ref="J26:L26"/>
    <mergeCell ref="J27:L27"/>
  </mergeCells>
  <printOptions horizontalCentered="1"/>
  <pageMargins left="0.7086614173228347" right="0.21" top="1.3" bottom="0" header="0.8" footer="0.31496062992125984"/>
  <pageSetup fitToHeight="1" fitToWidth="1" horizontalDpi="600" verticalDpi="600" orientation="landscape" paperSize="9" r:id="rId1"/>
  <rowBreaks count="1" manualBreakCount="1">
    <brk id="29" max="255" man="1"/>
  </rowBreaks>
</worksheet>
</file>

<file path=xl/worksheets/sheet2.xml><?xml version="1.0" encoding="utf-8"?>
<worksheet xmlns="http://schemas.openxmlformats.org/spreadsheetml/2006/main" xmlns:r="http://schemas.openxmlformats.org/officeDocument/2006/relationships">
  <dimension ref="A1:G72"/>
  <sheetViews>
    <sheetView zoomScalePageLayoutView="0" workbookViewId="0" topLeftCell="A1">
      <selection activeCell="B2" sqref="B2"/>
    </sheetView>
  </sheetViews>
  <sheetFormatPr defaultColWidth="9.140625" defaultRowHeight="12.75"/>
  <cols>
    <col min="1" max="1" width="7.00390625" style="0" customWidth="1"/>
    <col min="2" max="2" width="10.8515625" style="0" customWidth="1"/>
    <col min="3" max="3" width="98.28125" style="0" customWidth="1"/>
    <col min="4" max="4" width="3.28125" style="0" hidden="1" customWidth="1"/>
  </cols>
  <sheetData>
    <row r="1" spans="1:7" ht="21.75" customHeight="1">
      <c r="A1" s="572" t="s">
        <v>583</v>
      </c>
      <c r="B1" s="572"/>
      <c r="C1" s="572"/>
      <c r="D1" s="572"/>
      <c r="E1" s="423"/>
      <c r="F1" s="423"/>
      <c r="G1" s="423"/>
    </row>
    <row r="2" spans="1:3" ht="12.75">
      <c r="A2" s="3" t="s">
        <v>71</v>
      </c>
      <c r="B2" s="3" t="s">
        <v>584</v>
      </c>
      <c r="C2" s="3" t="s">
        <v>585</v>
      </c>
    </row>
    <row r="3" spans="1:3" ht="12.75">
      <c r="A3" s="8">
        <v>1</v>
      </c>
      <c r="B3" s="424" t="s">
        <v>586</v>
      </c>
      <c r="C3" s="424" t="s">
        <v>789</v>
      </c>
    </row>
    <row r="4" spans="1:3" ht="12.75">
      <c r="A4" s="8">
        <v>2</v>
      </c>
      <c r="B4" s="424" t="s">
        <v>587</v>
      </c>
      <c r="C4" s="424" t="s">
        <v>790</v>
      </c>
    </row>
    <row r="5" spans="1:3" ht="12.75">
      <c r="A5" s="8">
        <v>3</v>
      </c>
      <c r="B5" s="424" t="s">
        <v>721</v>
      </c>
      <c r="C5" s="424" t="s">
        <v>791</v>
      </c>
    </row>
    <row r="6" spans="1:3" ht="12.75">
      <c r="A6" s="8">
        <v>4</v>
      </c>
      <c r="B6" s="424" t="s">
        <v>588</v>
      </c>
      <c r="C6" s="424" t="s">
        <v>792</v>
      </c>
    </row>
    <row r="7" spans="1:3" ht="12.75">
      <c r="A7" s="8">
        <v>5</v>
      </c>
      <c r="B7" s="424" t="s">
        <v>589</v>
      </c>
      <c r="C7" s="424" t="s">
        <v>793</v>
      </c>
    </row>
    <row r="8" spans="1:3" ht="12.75">
      <c r="A8" s="8">
        <v>6</v>
      </c>
      <c r="B8" s="424" t="s">
        <v>590</v>
      </c>
      <c r="C8" s="424" t="s">
        <v>794</v>
      </c>
    </row>
    <row r="9" spans="1:3" ht="12.75">
      <c r="A9" s="8">
        <v>7</v>
      </c>
      <c r="B9" s="424" t="s">
        <v>591</v>
      </c>
      <c r="C9" s="424" t="s">
        <v>795</v>
      </c>
    </row>
    <row r="10" spans="1:3" ht="12.75">
      <c r="A10" s="8">
        <v>8</v>
      </c>
      <c r="B10" s="424" t="s">
        <v>592</v>
      </c>
      <c r="C10" s="424" t="s">
        <v>796</v>
      </c>
    </row>
    <row r="11" spans="1:3" ht="12.75">
      <c r="A11" s="8">
        <v>9</v>
      </c>
      <c r="B11" s="424" t="s">
        <v>593</v>
      </c>
      <c r="C11" s="424" t="s">
        <v>594</v>
      </c>
    </row>
    <row r="12" spans="1:3" ht="12.75">
      <c r="A12" s="8">
        <v>10</v>
      </c>
      <c r="B12" s="424" t="s">
        <v>899</v>
      </c>
      <c r="C12" s="424" t="s">
        <v>900</v>
      </c>
    </row>
    <row r="13" spans="1:3" ht="12.75">
      <c r="A13" s="8">
        <v>11</v>
      </c>
      <c r="B13" s="424" t="s">
        <v>595</v>
      </c>
      <c r="C13" s="424" t="s">
        <v>797</v>
      </c>
    </row>
    <row r="14" spans="1:3" ht="12.75">
      <c r="A14" s="8">
        <v>12</v>
      </c>
      <c r="B14" s="424" t="s">
        <v>596</v>
      </c>
      <c r="C14" s="424" t="s">
        <v>798</v>
      </c>
    </row>
    <row r="15" spans="1:3" ht="12.75">
      <c r="A15" s="8">
        <v>13</v>
      </c>
      <c r="B15" s="424" t="s">
        <v>597</v>
      </c>
      <c r="C15" s="424" t="s">
        <v>960</v>
      </c>
    </row>
    <row r="16" spans="1:3" ht="12.75">
      <c r="A16" s="8">
        <v>14</v>
      </c>
      <c r="B16" s="424" t="s">
        <v>598</v>
      </c>
      <c r="C16" s="424" t="s">
        <v>799</v>
      </c>
    </row>
    <row r="17" spans="1:3" ht="12.75">
      <c r="A17" s="8">
        <v>15</v>
      </c>
      <c r="B17" s="424" t="s">
        <v>599</v>
      </c>
      <c r="C17" s="424" t="s">
        <v>800</v>
      </c>
    </row>
    <row r="18" spans="1:3" ht="12.75">
      <c r="A18" s="8">
        <v>16</v>
      </c>
      <c r="B18" s="424" t="s">
        <v>600</v>
      </c>
      <c r="C18" s="424" t="s">
        <v>801</v>
      </c>
    </row>
    <row r="19" spans="1:3" ht="12.75">
      <c r="A19" s="8">
        <v>17</v>
      </c>
      <c r="B19" s="424" t="s">
        <v>601</v>
      </c>
      <c r="C19" s="424" t="s">
        <v>802</v>
      </c>
    </row>
    <row r="20" spans="1:3" ht="12.75">
      <c r="A20" s="8">
        <v>18</v>
      </c>
      <c r="B20" s="424" t="s">
        <v>602</v>
      </c>
      <c r="C20" s="424" t="s">
        <v>803</v>
      </c>
    </row>
    <row r="21" spans="1:3" ht="12.75">
      <c r="A21" s="8">
        <v>19</v>
      </c>
      <c r="B21" s="424" t="s">
        <v>603</v>
      </c>
      <c r="C21" s="424" t="s">
        <v>804</v>
      </c>
    </row>
    <row r="22" spans="1:3" ht="12.75">
      <c r="A22" s="8">
        <v>20</v>
      </c>
      <c r="B22" s="424" t="s">
        <v>604</v>
      </c>
      <c r="C22" s="424" t="s">
        <v>805</v>
      </c>
    </row>
    <row r="23" spans="1:3" ht="12.75">
      <c r="A23" s="8">
        <v>21</v>
      </c>
      <c r="B23" s="424" t="s">
        <v>605</v>
      </c>
      <c r="C23" s="424" t="s">
        <v>806</v>
      </c>
    </row>
    <row r="24" spans="1:3" ht="12.75">
      <c r="A24" s="8">
        <v>22</v>
      </c>
      <c r="B24" s="424" t="s">
        <v>606</v>
      </c>
      <c r="C24" s="424" t="s">
        <v>607</v>
      </c>
    </row>
    <row r="25" spans="1:3" ht="12.75">
      <c r="A25" s="8">
        <v>23</v>
      </c>
      <c r="B25" s="424" t="s">
        <v>608</v>
      </c>
      <c r="C25" s="424" t="s">
        <v>609</v>
      </c>
    </row>
    <row r="26" spans="1:3" ht="12.75">
      <c r="A26" s="8">
        <v>24</v>
      </c>
      <c r="B26" s="424" t="s">
        <v>610</v>
      </c>
      <c r="C26" s="424" t="s">
        <v>807</v>
      </c>
    </row>
    <row r="27" spans="1:3" ht="12.75">
      <c r="A27" s="8">
        <v>25</v>
      </c>
      <c r="B27" s="424" t="s">
        <v>611</v>
      </c>
      <c r="C27" s="424" t="s">
        <v>808</v>
      </c>
    </row>
    <row r="28" spans="1:3" ht="12.75">
      <c r="A28" s="8">
        <v>26</v>
      </c>
      <c r="B28" s="424" t="s">
        <v>612</v>
      </c>
      <c r="C28" s="424" t="s">
        <v>809</v>
      </c>
    </row>
    <row r="29" spans="1:3" ht="12.75">
      <c r="A29" s="8">
        <v>27</v>
      </c>
      <c r="B29" s="424" t="s">
        <v>722</v>
      </c>
      <c r="C29" s="424" t="s">
        <v>723</v>
      </c>
    </row>
    <row r="30" spans="1:3" ht="12.75">
      <c r="A30" s="8">
        <v>28</v>
      </c>
      <c r="B30" s="424" t="s">
        <v>724</v>
      </c>
      <c r="C30" s="424" t="s">
        <v>649</v>
      </c>
    </row>
    <row r="31" spans="1:3" ht="12.75">
      <c r="A31" s="8">
        <v>29</v>
      </c>
      <c r="B31" s="424" t="s">
        <v>725</v>
      </c>
      <c r="C31" s="424" t="s">
        <v>637</v>
      </c>
    </row>
    <row r="32" spans="1:3" ht="12.75">
      <c r="A32" s="8">
        <v>30</v>
      </c>
      <c r="B32" s="424" t="s">
        <v>961</v>
      </c>
      <c r="C32" s="424" t="s">
        <v>901</v>
      </c>
    </row>
    <row r="33" spans="1:3" ht="12.75">
      <c r="A33" s="8">
        <v>31</v>
      </c>
      <c r="B33" s="424" t="s">
        <v>962</v>
      </c>
      <c r="C33" s="424" t="s">
        <v>963</v>
      </c>
    </row>
    <row r="34" spans="1:3" ht="12.75" customHeight="1">
      <c r="A34" s="8">
        <v>32</v>
      </c>
      <c r="B34" s="424" t="s">
        <v>613</v>
      </c>
      <c r="C34" s="424" t="s">
        <v>614</v>
      </c>
    </row>
    <row r="35" spans="1:3" ht="12.75">
      <c r="A35" s="8">
        <v>33</v>
      </c>
      <c r="B35" s="424" t="s">
        <v>615</v>
      </c>
      <c r="C35" s="424" t="s">
        <v>614</v>
      </c>
    </row>
    <row r="36" spans="1:3" ht="12.75">
      <c r="A36" s="8">
        <v>34</v>
      </c>
      <c r="B36" s="424" t="s">
        <v>616</v>
      </c>
      <c r="C36" s="424" t="s">
        <v>617</v>
      </c>
    </row>
    <row r="37" spans="1:3" ht="12.75">
      <c r="A37" s="8">
        <v>35</v>
      </c>
      <c r="B37" s="424" t="s">
        <v>618</v>
      </c>
      <c r="C37" s="424" t="s">
        <v>619</v>
      </c>
    </row>
    <row r="38" spans="1:3" ht="12.75">
      <c r="A38" s="8">
        <v>36</v>
      </c>
      <c r="B38" s="424" t="s">
        <v>620</v>
      </c>
      <c r="C38" s="424" t="s">
        <v>639</v>
      </c>
    </row>
    <row r="39" spans="1:3" ht="12.75">
      <c r="A39" s="8">
        <v>37</v>
      </c>
      <c r="B39" s="424" t="s">
        <v>621</v>
      </c>
      <c r="C39" s="424" t="s">
        <v>650</v>
      </c>
    </row>
    <row r="40" spans="1:3" ht="12.75">
      <c r="A40" s="8">
        <v>38</v>
      </c>
      <c r="B40" s="424" t="s">
        <v>622</v>
      </c>
      <c r="C40" s="424" t="s">
        <v>651</v>
      </c>
    </row>
    <row r="41" spans="1:3" ht="12.75">
      <c r="A41" s="8">
        <v>39</v>
      </c>
      <c r="B41" s="424" t="s">
        <v>623</v>
      </c>
      <c r="C41" s="424" t="s">
        <v>652</v>
      </c>
    </row>
    <row r="42" spans="1:3" ht="12.75">
      <c r="A42" s="8">
        <v>40</v>
      </c>
      <c r="B42" s="424" t="s">
        <v>624</v>
      </c>
      <c r="C42" s="424" t="s">
        <v>653</v>
      </c>
    </row>
    <row r="43" spans="1:3" ht="12.75">
      <c r="A43" s="8">
        <v>41</v>
      </c>
      <c r="B43" s="424" t="s">
        <v>625</v>
      </c>
      <c r="C43" s="424" t="s">
        <v>810</v>
      </c>
    </row>
    <row r="44" spans="1:3" ht="12.75">
      <c r="A44" s="8">
        <v>42</v>
      </c>
      <c r="B44" s="424" t="s">
        <v>626</v>
      </c>
      <c r="C44" s="424" t="s">
        <v>627</v>
      </c>
    </row>
    <row r="45" spans="1:3" ht="12.75">
      <c r="A45" s="8">
        <v>43</v>
      </c>
      <c r="B45" s="424" t="s">
        <v>628</v>
      </c>
      <c r="C45" s="424" t="s">
        <v>629</v>
      </c>
    </row>
    <row r="46" spans="1:3" ht="12.75">
      <c r="A46" s="8">
        <v>44</v>
      </c>
      <c r="B46" s="424" t="s">
        <v>630</v>
      </c>
      <c r="C46" s="424" t="s">
        <v>631</v>
      </c>
    </row>
    <row r="47" spans="1:3" ht="12.75">
      <c r="A47" s="8">
        <v>45</v>
      </c>
      <c r="B47" s="424" t="s">
        <v>632</v>
      </c>
      <c r="C47" s="424" t="s">
        <v>644</v>
      </c>
    </row>
    <row r="48" spans="1:3" ht="12.75">
      <c r="A48" s="8">
        <v>46</v>
      </c>
      <c r="B48" s="424" t="s">
        <v>633</v>
      </c>
      <c r="C48" s="424" t="s">
        <v>646</v>
      </c>
    </row>
    <row r="49" spans="1:3" ht="12.75">
      <c r="A49" s="8">
        <v>47</v>
      </c>
      <c r="B49" s="424" t="s">
        <v>634</v>
      </c>
      <c r="C49" s="424" t="s">
        <v>811</v>
      </c>
    </row>
    <row r="50" spans="1:3" ht="12.75">
      <c r="A50" s="8">
        <v>48</v>
      </c>
      <c r="B50" s="424" t="s">
        <v>726</v>
      </c>
      <c r="C50" s="424" t="s">
        <v>812</v>
      </c>
    </row>
    <row r="51" spans="1:3" ht="12.75">
      <c r="A51" s="8">
        <v>49</v>
      </c>
      <c r="B51" s="424" t="s">
        <v>635</v>
      </c>
      <c r="C51" s="424" t="s">
        <v>642</v>
      </c>
    </row>
    <row r="52" spans="1:3" ht="12.75">
      <c r="A52" s="8">
        <v>50</v>
      </c>
      <c r="B52" s="424" t="s">
        <v>636</v>
      </c>
      <c r="C52" s="424" t="s">
        <v>648</v>
      </c>
    </row>
    <row r="53" spans="1:3" ht="12.75">
      <c r="A53" s="8">
        <v>51</v>
      </c>
      <c r="B53" s="424" t="s">
        <v>638</v>
      </c>
      <c r="C53" s="424" t="s">
        <v>813</v>
      </c>
    </row>
    <row r="54" spans="1:3" ht="12.75">
      <c r="A54" s="8">
        <v>52</v>
      </c>
      <c r="B54" s="424" t="s">
        <v>727</v>
      </c>
      <c r="C54" s="424" t="s">
        <v>814</v>
      </c>
    </row>
    <row r="55" spans="1:3" ht="12.75">
      <c r="A55" s="8">
        <v>53</v>
      </c>
      <c r="B55" s="424" t="s">
        <v>640</v>
      </c>
      <c r="C55" s="424" t="s">
        <v>815</v>
      </c>
    </row>
    <row r="56" spans="1:3" ht="12.75">
      <c r="A56" s="8">
        <v>54</v>
      </c>
      <c r="B56" s="424" t="s">
        <v>728</v>
      </c>
      <c r="C56" s="424" t="s">
        <v>816</v>
      </c>
    </row>
    <row r="57" spans="1:3" ht="12.75">
      <c r="A57" s="8">
        <v>55</v>
      </c>
      <c r="B57" s="424" t="s">
        <v>729</v>
      </c>
      <c r="C57" s="424" t="s">
        <v>817</v>
      </c>
    </row>
    <row r="58" spans="1:3" ht="12.75">
      <c r="A58" s="8">
        <v>56</v>
      </c>
      <c r="B58" s="424" t="s">
        <v>730</v>
      </c>
      <c r="C58" s="424" t="s">
        <v>818</v>
      </c>
    </row>
    <row r="59" spans="1:3" ht="12.75">
      <c r="A59" s="8">
        <v>57</v>
      </c>
      <c r="B59" s="424" t="s">
        <v>731</v>
      </c>
      <c r="C59" s="424" t="s">
        <v>819</v>
      </c>
    </row>
    <row r="60" spans="1:3" ht="12.75">
      <c r="A60" s="8">
        <v>58</v>
      </c>
      <c r="B60" s="424" t="s">
        <v>641</v>
      </c>
      <c r="C60" s="424" t="s">
        <v>820</v>
      </c>
    </row>
    <row r="61" spans="1:3" ht="12.75">
      <c r="A61" s="8">
        <v>59</v>
      </c>
      <c r="B61" s="424" t="s">
        <v>732</v>
      </c>
      <c r="C61" s="424" t="s">
        <v>821</v>
      </c>
    </row>
    <row r="62" spans="1:3" ht="12.75">
      <c r="A62" s="8">
        <v>60</v>
      </c>
      <c r="B62" s="424" t="s">
        <v>643</v>
      </c>
      <c r="C62" s="424" t="s">
        <v>822</v>
      </c>
    </row>
    <row r="63" spans="1:3" ht="12.75">
      <c r="A63" s="8">
        <v>61</v>
      </c>
      <c r="B63" s="424" t="s">
        <v>645</v>
      </c>
      <c r="C63" s="424" t="s">
        <v>823</v>
      </c>
    </row>
    <row r="64" spans="1:3" ht="12.75">
      <c r="A64" s="8">
        <v>62</v>
      </c>
      <c r="B64" s="424" t="s">
        <v>647</v>
      </c>
      <c r="C64" s="424" t="s">
        <v>824</v>
      </c>
    </row>
    <row r="65" spans="1:3" ht="12.75">
      <c r="A65" s="8">
        <v>63</v>
      </c>
      <c r="B65" s="472" t="s">
        <v>902</v>
      </c>
      <c r="C65" s="472" t="s">
        <v>964</v>
      </c>
    </row>
    <row r="66" spans="1:3" ht="12.75">
      <c r="A66" s="8">
        <v>64</v>
      </c>
      <c r="B66" s="472" t="s">
        <v>903</v>
      </c>
      <c r="C66" s="472" t="s">
        <v>800</v>
      </c>
    </row>
    <row r="67" spans="1:3" ht="12.75">
      <c r="A67" s="8">
        <v>65</v>
      </c>
      <c r="B67" s="472" t="s">
        <v>700</v>
      </c>
      <c r="C67" s="472" t="s">
        <v>825</v>
      </c>
    </row>
    <row r="68" spans="1:3" ht="12.75">
      <c r="A68" s="8">
        <v>66</v>
      </c>
      <c r="B68" s="472" t="s">
        <v>701</v>
      </c>
      <c r="C68" s="472" t="s">
        <v>826</v>
      </c>
    </row>
    <row r="69" spans="1:3" ht="12.75">
      <c r="A69" s="8">
        <v>67</v>
      </c>
      <c r="B69" s="472" t="s">
        <v>702</v>
      </c>
      <c r="C69" s="472" t="s">
        <v>704</v>
      </c>
    </row>
    <row r="70" spans="1:3" ht="12.75">
      <c r="A70" s="8">
        <v>68</v>
      </c>
      <c r="B70" s="472" t="s">
        <v>703</v>
      </c>
      <c r="C70" s="472" t="s">
        <v>785</v>
      </c>
    </row>
    <row r="71" spans="1:3" ht="12.75">
      <c r="A71" s="8">
        <v>69</v>
      </c>
      <c r="B71" s="472" t="s">
        <v>783</v>
      </c>
      <c r="C71" s="472" t="s">
        <v>1024</v>
      </c>
    </row>
    <row r="72" spans="1:3" ht="12.75">
      <c r="A72" s="8">
        <v>70</v>
      </c>
      <c r="B72" s="472" t="s">
        <v>784</v>
      </c>
      <c r="C72" s="472" t="s">
        <v>1025</v>
      </c>
    </row>
  </sheetData>
  <sheetProtection/>
  <mergeCells count="1">
    <mergeCell ref="A1:D1"/>
  </mergeCells>
  <printOptions/>
  <pageMargins left="0.3" right="0.23" top="0.44" bottom="0.35" header="0.2" footer="0.2"/>
  <pageSetup horizontalDpi="600" verticalDpi="600" orientation="portrait" paperSize="9" scale="85" r:id="rId1"/>
</worksheet>
</file>

<file path=xl/worksheets/sheet20.xml><?xml version="1.0" encoding="utf-8"?>
<worksheet xmlns="http://schemas.openxmlformats.org/spreadsheetml/2006/main" xmlns:r="http://schemas.openxmlformats.org/officeDocument/2006/relationships">
  <sheetPr>
    <pageSetUpPr fitToPage="1"/>
  </sheetPr>
  <dimension ref="A1:S33"/>
  <sheetViews>
    <sheetView view="pageBreakPreview" zoomScaleSheetLayoutView="100" zoomScalePageLayoutView="0" workbookViewId="0" topLeftCell="A1">
      <selection activeCell="B9" sqref="B9:B10"/>
    </sheetView>
  </sheetViews>
  <sheetFormatPr defaultColWidth="9.140625" defaultRowHeight="12.75"/>
  <cols>
    <col min="1" max="1" width="4.8515625" style="16" customWidth="1"/>
    <col min="2" max="2" width="12.00390625" style="16" customWidth="1"/>
    <col min="3" max="3" width="10.57421875" style="16" customWidth="1"/>
    <col min="4" max="4" width="11.140625" style="16" customWidth="1"/>
    <col min="5" max="5" width="8.7109375" style="16" customWidth="1"/>
    <col min="6" max="6" width="10.8515625" style="16" customWidth="1"/>
    <col min="7" max="7" width="15.8515625" style="16" customWidth="1"/>
    <col min="8" max="8" width="12.421875" style="16" customWidth="1"/>
    <col min="9" max="9" width="12.140625" style="16" customWidth="1"/>
    <col min="10" max="10" width="9.00390625" style="16" customWidth="1"/>
    <col min="11" max="11" width="12.00390625" style="16" customWidth="1"/>
    <col min="12" max="12" width="13.7109375" style="16" customWidth="1"/>
    <col min="13" max="13" width="9.140625" style="16" hidden="1" customWidth="1"/>
    <col min="14" max="16384" width="9.140625" style="16" customWidth="1"/>
  </cols>
  <sheetData>
    <row r="1" spans="4:16" ht="15">
      <c r="D1" s="31"/>
      <c r="E1" s="31"/>
      <c r="F1" s="31"/>
      <c r="G1" s="31"/>
      <c r="H1" s="31"/>
      <c r="I1" s="31"/>
      <c r="J1" s="31"/>
      <c r="K1" s="31"/>
      <c r="L1" s="707" t="s">
        <v>69</v>
      </c>
      <c r="M1" s="707"/>
      <c r="N1" s="707"/>
      <c r="O1" s="44"/>
      <c r="P1" s="44"/>
    </row>
    <row r="2" spans="1:16" ht="15">
      <c r="A2" s="682" t="s">
        <v>0</v>
      </c>
      <c r="B2" s="682"/>
      <c r="C2" s="682"/>
      <c r="D2" s="682"/>
      <c r="E2" s="682"/>
      <c r="F2" s="682"/>
      <c r="G2" s="682"/>
      <c r="H2" s="682"/>
      <c r="I2" s="682"/>
      <c r="J2" s="682"/>
      <c r="K2" s="682"/>
      <c r="L2" s="682"/>
      <c r="M2" s="46"/>
      <c r="N2" s="46"/>
      <c r="O2" s="46"/>
      <c r="P2" s="46"/>
    </row>
    <row r="3" spans="1:16" ht="20.25">
      <c r="A3" s="708" t="s">
        <v>827</v>
      </c>
      <c r="B3" s="708"/>
      <c r="C3" s="708"/>
      <c r="D3" s="708"/>
      <c r="E3" s="708"/>
      <c r="F3" s="708"/>
      <c r="G3" s="708"/>
      <c r="H3" s="708"/>
      <c r="I3" s="708"/>
      <c r="J3" s="708"/>
      <c r="K3" s="708"/>
      <c r="L3" s="708"/>
      <c r="M3" s="45"/>
      <c r="N3" s="45"/>
      <c r="O3" s="45"/>
      <c r="P3" s="45"/>
    </row>
    <row r="4" ht="10.5" customHeight="1"/>
    <row r="5" spans="1:12" ht="19.5" customHeight="1">
      <c r="A5" s="684" t="s">
        <v>844</v>
      </c>
      <c r="B5" s="684"/>
      <c r="C5" s="684"/>
      <c r="D5" s="684"/>
      <c r="E5" s="684"/>
      <c r="F5" s="684"/>
      <c r="G5" s="684"/>
      <c r="H5" s="684"/>
      <c r="I5" s="684"/>
      <c r="J5" s="684"/>
      <c r="K5" s="684"/>
      <c r="L5" s="684"/>
    </row>
    <row r="6" spans="1:12" ht="12.75">
      <c r="A6" s="22"/>
      <c r="B6" s="22"/>
      <c r="C6" s="22"/>
      <c r="D6" s="22"/>
      <c r="E6" s="22"/>
      <c r="F6" s="22"/>
      <c r="G6" s="22"/>
      <c r="H6" s="22"/>
      <c r="I6" s="22"/>
      <c r="J6" s="22"/>
      <c r="K6" s="22"/>
      <c r="L6" s="22"/>
    </row>
    <row r="7" spans="1:12" ht="12.75">
      <c r="A7" s="589" t="s">
        <v>491</v>
      </c>
      <c r="B7" s="589"/>
      <c r="F7" s="706" t="s">
        <v>17</v>
      </c>
      <c r="G7" s="706"/>
      <c r="H7" s="706"/>
      <c r="I7" s="706"/>
      <c r="J7" s="706"/>
      <c r="K7" s="706"/>
      <c r="L7" s="706"/>
    </row>
    <row r="8" spans="1:12" ht="12.75">
      <c r="A8" s="15"/>
      <c r="F8" s="17"/>
      <c r="G8" s="103"/>
      <c r="H8" s="103"/>
      <c r="I8" s="667" t="s">
        <v>989</v>
      </c>
      <c r="J8" s="667"/>
      <c r="K8" s="667"/>
      <c r="L8" s="667"/>
    </row>
    <row r="9" spans="1:19" s="286" customFormat="1" ht="12.75">
      <c r="A9" s="590" t="s">
        <v>507</v>
      </c>
      <c r="B9" s="590" t="s">
        <v>3</v>
      </c>
      <c r="C9" s="592" t="s">
        <v>18</v>
      </c>
      <c r="D9" s="683"/>
      <c r="E9" s="683"/>
      <c r="F9" s="683"/>
      <c r="G9" s="683"/>
      <c r="H9" s="592" t="s">
        <v>40</v>
      </c>
      <c r="I9" s="683"/>
      <c r="J9" s="683"/>
      <c r="K9" s="683"/>
      <c r="L9" s="683"/>
      <c r="R9" s="159"/>
      <c r="S9" s="287"/>
    </row>
    <row r="10" spans="1:12" s="286" customFormat="1" ht="63.75">
      <c r="A10" s="590"/>
      <c r="B10" s="590"/>
      <c r="C10" s="261" t="s">
        <v>843</v>
      </c>
      <c r="D10" s="261" t="s">
        <v>869</v>
      </c>
      <c r="E10" s="261" t="s">
        <v>67</v>
      </c>
      <c r="F10" s="261" t="s">
        <v>68</v>
      </c>
      <c r="G10" s="261" t="s">
        <v>380</v>
      </c>
      <c r="H10" s="261" t="s">
        <v>843</v>
      </c>
      <c r="I10" s="261" t="s">
        <v>869</v>
      </c>
      <c r="J10" s="261" t="s">
        <v>67</v>
      </c>
      <c r="K10" s="261" t="s">
        <v>68</v>
      </c>
      <c r="L10" s="261" t="s">
        <v>381</v>
      </c>
    </row>
    <row r="11" spans="1:12" s="15" customFormat="1" ht="12.75">
      <c r="A11" s="5">
        <v>1</v>
      </c>
      <c r="B11" s="5">
        <v>2</v>
      </c>
      <c r="C11" s="5">
        <v>3</v>
      </c>
      <c r="D11" s="5">
        <v>4</v>
      </c>
      <c r="E11" s="5">
        <v>5</v>
      </c>
      <c r="F11" s="5">
        <v>6</v>
      </c>
      <c r="G11" s="5">
        <v>7</v>
      </c>
      <c r="H11" s="5">
        <v>8</v>
      </c>
      <c r="I11" s="5">
        <v>9</v>
      </c>
      <c r="J11" s="5">
        <v>10</v>
      </c>
      <c r="K11" s="5">
        <v>11</v>
      </c>
      <c r="L11" s="5">
        <v>12</v>
      </c>
    </row>
    <row r="12" spans="1:14" ht="12.75">
      <c r="A12" s="8">
        <v>1</v>
      </c>
      <c r="B12" s="19" t="s">
        <v>492</v>
      </c>
      <c r="C12" s="327">
        <f>4498.28*'enrolment vs availed_UPY'!G11/177385</f>
        <v>876.1737028497337</v>
      </c>
      <c r="D12" s="327">
        <f>19.318*C12/4498.28</f>
        <v>3.762754562110664</v>
      </c>
      <c r="E12" s="327">
        <f>4478.96*C12/4498.28</f>
        <v>872.4105587281903</v>
      </c>
      <c r="F12" s="327">
        <f>'T5A_PLAN_vs_PRFM '!H12*0.00015</f>
        <v>843.2077499999999</v>
      </c>
      <c r="G12" s="327">
        <f>(D12+E12)-F12</f>
        <v>32.96556329030102</v>
      </c>
      <c r="H12" s="409">
        <v>0</v>
      </c>
      <c r="I12" s="409">
        <v>0</v>
      </c>
      <c r="J12" s="409">
        <v>0</v>
      </c>
      <c r="K12" s="327">
        <v>0</v>
      </c>
      <c r="L12" s="327">
        <v>0</v>
      </c>
      <c r="N12" s="435"/>
    </row>
    <row r="13" spans="1:14" ht="12.75">
      <c r="A13" s="8">
        <v>2</v>
      </c>
      <c r="B13" s="19" t="s">
        <v>493</v>
      </c>
      <c r="C13" s="327">
        <f>4498.28*'enrolment vs availed_UPY'!G12/177385</f>
        <v>615.002883896609</v>
      </c>
      <c r="D13" s="327">
        <f aca="true" t="shared" si="0" ref="D13:D19">19.318*C13/4498.28</f>
        <v>2.641148552583364</v>
      </c>
      <c r="E13" s="327">
        <f aca="true" t="shared" si="1" ref="E13:E19">4478.96*C13/4498.28</f>
        <v>612.3614619048961</v>
      </c>
      <c r="F13" s="327">
        <f>'T5A_PLAN_vs_PRFM '!H13*0.00015</f>
        <v>605.2661999999999</v>
      </c>
      <c r="G13" s="327">
        <f aca="true" t="shared" si="2" ref="G13:G19">(D13+E13)-F13</f>
        <v>9.736410457479565</v>
      </c>
      <c r="H13" s="409">
        <v>0</v>
      </c>
      <c r="I13" s="409">
        <v>0</v>
      </c>
      <c r="J13" s="409">
        <v>0</v>
      </c>
      <c r="K13" s="327">
        <v>0</v>
      </c>
      <c r="L13" s="327">
        <v>0</v>
      </c>
      <c r="N13" s="435"/>
    </row>
    <row r="14" spans="1:14" ht="12.75">
      <c r="A14" s="8">
        <v>3</v>
      </c>
      <c r="B14" s="19" t="s">
        <v>494</v>
      </c>
      <c r="C14" s="327">
        <f>4498.28*'enrolment vs availed_UPY'!G13/177385</f>
        <v>375.3110127688361</v>
      </c>
      <c r="D14" s="327">
        <f t="shared" si="0"/>
        <v>1.6117845364602421</v>
      </c>
      <c r="E14" s="327">
        <f t="shared" si="1"/>
        <v>373.6990613637004</v>
      </c>
      <c r="F14" s="327">
        <f>'T5A_PLAN_vs_PRFM '!H14*0.00015</f>
        <v>366.83955</v>
      </c>
      <c r="G14" s="327">
        <f t="shared" si="2"/>
        <v>8.47129590016067</v>
      </c>
      <c r="H14" s="409">
        <v>0</v>
      </c>
      <c r="I14" s="409">
        <v>0</v>
      </c>
      <c r="J14" s="409">
        <v>0</v>
      </c>
      <c r="K14" s="327">
        <v>0</v>
      </c>
      <c r="L14" s="327">
        <v>0</v>
      </c>
      <c r="N14" s="435"/>
    </row>
    <row r="15" spans="1:14" ht="12.75">
      <c r="A15" s="8">
        <v>4</v>
      </c>
      <c r="B15" s="19" t="s">
        <v>495</v>
      </c>
      <c r="C15" s="327">
        <f>4498.28*'enrolment vs availed_UPY'!G14/177385</f>
        <v>545.0124517856639</v>
      </c>
      <c r="D15" s="327">
        <f t="shared" si="0"/>
        <v>2.340572517405643</v>
      </c>
      <c r="E15" s="327">
        <f t="shared" si="1"/>
        <v>542.6716369478817</v>
      </c>
      <c r="F15" s="327">
        <f>'T5A_PLAN_vs_PRFM '!H15*0.00015</f>
        <v>532.7783999999999</v>
      </c>
      <c r="G15" s="327">
        <f t="shared" si="2"/>
        <v>12.233809465287436</v>
      </c>
      <c r="H15" s="409">
        <v>0</v>
      </c>
      <c r="I15" s="409">
        <v>0</v>
      </c>
      <c r="J15" s="409">
        <v>0</v>
      </c>
      <c r="K15" s="327">
        <v>0</v>
      </c>
      <c r="L15" s="327">
        <v>0</v>
      </c>
      <c r="N15" s="436"/>
    </row>
    <row r="16" spans="1:14" ht="12.75">
      <c r="A16" s="8">
        <v>5</v>
      </c>
      <c r="B16" s="19" t="s">
        <v>496</v>
      </c>
      <c r="C16" s="327">
        <f>4498.28*'enrolment vs availed_UPY'!G15/177385</f>
        <v>595.5526442483863</v>
      </c>
      <c r="D16" s="327">
        <f t="shared" si="0"/>
        <v>2.557618908024918</v>
      </c>
      <c r="E16" s="327">
        <f t="shared" si="1"/>
        <v>592.9947605490883</v>
      </c>
      <c r="F16" s="327">
        <f>'T5A_PLAN_vs_PRFM '!H16*0.00015</f>
        <v>581.8427999999999</v>
      </c>
      <c r="G16" s="327">
        <f t="shared" si="2"/>
        <v>13.70957945711325</v>
      </c>
      <c r="H16" s="409">
        <v>0</v>
      </c>
      <c r="I16" s="409">
        <v>0</v>
      </c>
      <c r="J16" s="409">
        <v>0</v>
      </c>
      <c r="K16" s="327">
        <v>0</v>
      </c>
      <c r="L16" s="327">
        <v>0</v>
      </c>
      <c r="N16" s="436"/>
    </row>
    <row r="17" spans="1:14" ht="12.75">
      <c r="A17" s="8">
        <v>6</v>
      </c>
      <c r="B17" s="19" t="s">
        <v>497</v>
      </c>
      <c r="C17" s="327">
        <f>4498.28*'enrolment vs availed_UPY'!G16/177385</f>
        <v>389.968429348592</v>
      </c>
      <c r="D17" s="327">
        <f t="shared" si="0"/>
        <v>1.6747312568706487</v>
      </c>
      <c r="E17" s="327">
        <f t="shared" si="1"/>
        <v>388.2935247061476</v>
      </c>
      <c r="F17" s="327">
        <f>'T5A_PLAN_vs_PRFM '!H17*0.00015</f>
        <v>380.5263</v>
      </c>
      <c r="G17" s="327">
        <f t="shared" si="2"/>
        <v>9.441955963018245</v>
      </c>
      <c r="H17" s="409">
        <v>0</v>
      </c>
      <c r="I17" s="409">
        <v>0</v>
      </c>
      <c r="J17" s="409">
        <v>0</v>
      </c>
      <c r="K17" s="327">
        <v>0</v>
      </c>
      <c r="L17" s="327">
        <v>0</v>
      </c>
      <c r="N17" s="436"/>
    </row>
    <row r="18" spans="1:14" ht="12.75">
      <c r="A18" s="8">
        <v>7</v>
      </c>
      <c r="B18" s="19" t="s">
        <v>498</v>
      </c>
      <c r="C18" s="327">
        <f>4498.28*'enrolment vs availed_UPY'!G17/177385</f>
        <v>542.1722603376835</v>
      </c>
      <c r="D18" s="327">
        <f t="shared" si="0"/>
        <v>2.3283752290216198</v>
      </c>
      <c r="E18" s="327">
        <f t="shared" si="1"/>
        <v>539.8436440510752</v>
      </c>
      <c r="F18" s="327">
        <f>'T5A_PLAN_vs_PRFM '!H18*0.00015</f>
        <v>529.9717499999999</v>
      </c>
      <c r="G18" s="327">
        <f t="shared" si="2"/>
        <v>12.200269280096904</v>
      </c>
      <c r="H18" s="409">
        <v>0</v>
      </c>
      <c r="I18" s="409">
        <v>0</v>
      </c>
      <c r="J18" s="409">
        <v>0</v>
      </c>
      <c r="K18" s="327">
        <v>0</v>
      </c>
      <c r="L18" s="327">
        <v>0</v>
      </c>
      <c r="N18" s="436"/>
    </row>
    <row r="19" spans="1:14" ht="12.75">
      <c r="A19" s="8">
        <v>8</v>
      </c>
      <c r="B19" s="19" t="s">
        <v>499</v>
      </c>
      <c r="C19" s="327">
        <f>4498.28*'enrolment vs availed_UPY'!G18/177385</f>
        <v>559.0866147644953</v>
      </c>
      <c r="D19" s="327">
        <f t="shared" si="0"/>
        <v>2.4010144375229023</v>
      </c>
      <c r="E19" s="327">
        <f t="shared" si="1"/>
        <v>556.6853517490205</v>
      </c>
      <c r="F19" s="327">
        <f>'T5A_PLAN_vs_PRFM '!H19*0.00015</f>
        <v>547.1234999999999</v>
      </c>
      <c r="G19" s="327">
        <f t="shared" si="2"/>
        <v>11.962866186543465</v>
      </c>
      <c r="H19" s="409">
        <v>0</v>
      </c>
      <c r="I19" s="409">
        <v>0</v>
      </c>
      <c r="J19" s="409">
        <v>0</v>
      </c>
      <c r="K19" s="327">
        <v>0</v>
      </c>
      <c r="L19" s="327">
        <v>0</v>
      </c>
      <c r="N19" s="436"/>
    </row>
    <row r="20" spans="1:17" ht="12.75">
      <c r="A20" s="3"/>
      <c r="B20" s="27" t="s">
        <v>500</v>
      </c>
      <c r="C20" s="327">
        <f aca="true" t="shared" si="3" ref="C20:L20">SUM(C12:C19)</f>
        <v>4498.28</v>
      </c>
      <c r="D20" s="327">
        <f t="shared" si="3"/>
        <v>19.318</v>
      </c>
      <c r="E20" s="327">
        <f t="shared" si="3"/>
        <v>4478.960000000001</v>
      </c>
      <c r="F20" s="327">
        <f t="shared" si="3"/>
        <v>4387.556249999999</v>
      </c>
      <c r="G20" s="327">
        <f t="shared" si="3"/>
        <v>110.72175000000055</v>
      </c>
      <c r="H20" s="327">
        <f t="shared" si="3"/>
        <v>0</v>
      </c>
      <c r="I20" s="327">
        <f t="shared" si="3"/>
        <v>0</v>
      </c>
      <c r="J20" s="327">
        <f t="shared" si="3"/>
        <v>0</v>
      </c>
      <c r="K20" s="327">
        <f t="shared" si="3"/>
        <v>0</v>
      </c>
      <c r="L20" s="327">
        <f t="shared" si="3"/>
        <v>0</v>
      </c>
      <c r="N20" s="342"/>
      <c r="P20" s="436"/>
      <c r="Q20" s="436"/>
    </row>
    <row r="21" spans="1:12" ht="12.75">
      <c r="A21" s="12"/>
      <c r="B21" s="28"/>
      <c r="C21" s="21"/>
      <c r="D21" s="21"/>
      <c r="E21" s="21"/>
      <c r="F21" s="21"/>
      <c r="G21" s="21"/>
      <c r="H21" s="21"/>
      <c r="I21" s="21"/>
      <c r="J21" s="21"/>
      <c r="K21" s="21"/>
      <c r="L21" s="21"/>
    </row>
    <row r="22" spans="1:12" ht="12.75">
      <c r="A22" s="21" t="s">
        <v>379</v>
      </c>
      <c r="B22" s="21"/>
      <c r="C22" s="21"/>
      <c r="D22" s="21"/>
      <c r="E22" s="21"/>
      <c r="F22" s="21"/>
      <c r="G22" s="21"/>
      <c r="H22" s="21"/>
      <c r="I22" s="21" t="s">
        <v>11</v>
      </c>
      <c r="J22" s="21"/>
      <c r="K22" s="21"/>
      <c r="L22" s="21"/>
    </row>
    <row r="23" spans="1:12" ht="12.75">
      <c r="A23" s="20" t="s">
        <v>159</v>
      </c>
      <c r="B23" s="21"/>
      <c r="C23" s="21"/>
      <c r="D23" s="21"/>
      <c r="E23" s="21"/>
      <c r="F23" s="21"/>
      <c r="G23" s="21"/>
      <c r="H23" s="21"/>
      <c r="I23" s="21"/>
      <c r="J23" s="21"/>
      <c r="K23" s="21"/>
      <c r="L23" s="21"/>
    </row>
    <row r="24" spans="1:12" ht="15.75" customHeight="1">
      <c r="A24" s="15"/>
      <c r="B24" s="709"/>
      <c r="C24" s="709"/>
      <c r="D24" s="709"/>
      <c r="E24" s="709"/>
      <c r="F24" s="709"/>
      <c r="G24" s="709"/>
      <c r="H24" s="709"/>
      <c r="I24" s="709"/>
      <c r="J24" s="709"/>
      <c r="K24" s="15"/>
      <c r="L24" s="15"/>
    </row>
    <row r="25" spans="1:12" ht="12.75">
      <c r="A25" s="15"/>
      <c r="B25" s="492"/>
      <c r="C25" s="493"/>
      <c r="D25" s="493"/>
      <c r="E25" s="493"/>
      <c r="F25" s="492"/>
      <c r="G25" s="492"/>
      <c r="H25" s="492"/>
      <c r="I25" s="15"/>
      <c r="J25" s="15"/>
      <c r="K25" s="15"/>
      <c r="L25" s="15"/>
    </row>
    <row r="26" spans="1:12" ht="12.75">
      <c r="A26" s="341"/>
      <c r="B26" s="491"/>
      <c r="C26" s="493"/>
      <c r="D26" s="493"/>
      <c r="E26" s="493"/>
      <c r="F26" s="491"/>
      <c r="G26" s="491"/>
      <c r="H26" s="491"/>
      <c r="I26" s="491"/>
      <c r="J26" s="705"/>
      <c r="K26" s="705"/>
      <c r="L26" s="705"/>
    </row>
    <row r="27" spans="2:12" ht="12.75" customHeight="1">
      <c r="B27" s="86"/>
      <c r="C27" s="493"/>
      <c r="D27" s="493"/>
      <c r="E27" s="493"/>
      <c r="F27" s="86"/>
      <c r="G27" s="86"/>
      <c r="H27" s="86"/>
      <c r="I27" s="86"/>
      <c r="J27" s="705" t="s">
        <v>1023</v>
      </c>
      <c r="K27" s="705"/>
      <c r="L27" s="705"/>
    </row>
    <row r="28" spans="2:12" ht="12.75" customHeight="1">
      <c r="B28" s="86"/>
      <c r="C28" s="493"/>
      <c r="D28" s="493"/>
      <c r="E28" s="493"/>
      <c r="F28" s="86"/>
      <c r="G28" s="86"/>
      <c r="H28" s="86"/>
      <c r="I28" s="86"/>
      <c r="J28" s="705" t="s">
        <v>504</v>
      </c>
      <c r="K28" s="705"/>
      <c r="L28" s="705"/>
    </row>
    <row r="29" spans="1:12" ht="12.75">
      <c r="A29" s="15" t="s">
        <v>19</v>
      </c>
      <c r="B29" s="15"/>
      <c r="C29" s="493"/>
      <c r="D29" s="493"/>
      <c r="E29" s="493"/>
      <c r="F29" s="15"/>
      <c r="J29" s="589" t="s">
        <v>81</v>
      </c>
      <c r="K29" s="589"/>
      <c r="L29" s="589"/>
    </row>
    <row r="30" spans="1:5" ht="12.75">
      <c r="A30" s="15"/>
      <c r="C30" s="493"/>
      <c r="D30" s="493"/>
      <c r="E30" s="493"/>
    </row>
    <row r="31" spans="1:12" ht="12.75">
      <c r="A31" s="454"/>
      <c r="B31" s="454"/>
      <c r="C31" s="493"/>
      <c r="D31" s="493"/>
      <c r="E31" s="493"/>
      <c r="F31" s="454"/>
      <c r="G31" s="454"/>
      <c r="H31" s="454"/>
      <c r="I31" s="454"/>
      <c r="J31" s="454"/>
      <c r="K31" s="454"/>
      <c r="L31" s="454"/>
    </row>
    <row r="32" spans="3:5" ht="12.75">
      <c r="C32" s="493"/>
      <c r="D32" s="493"/>
      <c r="E32" s="493"/>
    </row>
    <row r="33" spans="3:5" ht="12.75">
      <c r="C33" s="342"/>
      <c r="D33" s="493"/>
      <c r="E33" s="493"/>
    </row>
  </sheetData>
  <sheetProtection/>
  <mergeCells count="16">
    <mergeCell ref="J27:L27"/>
    <mergeCell ref="J28:L28"/>
    <mergeCell ref="J29:L29"/>
    <mergeCell ref="J26:L26"/>
    <mergeCell ref="F7:L7"/>
    <mergeCell ref="B24:J24"/>
    <mergeCell ref="L1:N1"/>
    <mergeCell ref="A2:L2"/>
    <mergeCell ref="A3:L3"/>
    <mergeCell ref="A5:L5"/>
    <mergeCell ref="I8:L8"/>
    <mergeCell ref="A9:A10"/>
    <mergeCell ref="B9:B10"/>
    <mergeCell ref="C9:G9"/>
    <mergeCell ref="H9:L9"/>
    <mergeCell ref="A7:B7"/>
  </mergeCells>
  <printOptions horizontalCentered="1"/>
  <pageMargins left="0.7086614173228347" right="0.22" top="1.19" bottom="0" header="0.67" footer="0.31496062992125984"/>
  <pageSetup fitToHeight="1" fitToWidth="1" horizontalDpi="600" verticalDpi="600" orientation="landscape" paperSize="9" r:id="rId1"/>
  <rowBreaks count="1" manualBreakCount="1">
    <brk id="30" max="255" man="1"/>
  </rowBreaks>
</worksheet>
</file>

<file path=xl/worksheets/sheet21.xml><?xml version="1.0" encoding="utf-8"?>
<worksheet xmlns="http://schemas.openxmlformats.org/spreadsheetml/2006/main" xmlns:r="http://schemas.openxmlformats.org/officeDocument/2006/relationships">
  <sheetPr>
    <pageSetUpPr fitToPage="1"/>
  </sheetPr>
  <dimension ref="A1:R30"/>
  <sheetViews>
    <sheetView view="pageBreakPreview" zoomScale="90" zoomScaleSheetLayoutView="90" zoomScalePageLayoutView="0" workbookViewId="0" topLeftCell="A1">
      <selection activeCell="B9" sqref="B9:B11"/>
    </sheetView>
  </sheetViews>
  <sheetFormatPr defaultColWidth="9.140625" defaultRowHeight="12.75"/>
  <cols>
    <col min="1" max="1" width="5.7109375" style="133" customWidth="1"/>
    <col min="2" max="2" width="12.421875" style="133" customWidth="1"/>
    <col min="3" max="3" width="13.00390625" style="133" customWidth="1"/>
    <col min="4" max="4" width="12.00390625" style="133" customWidth="1"/>
    <col min="5" max="5" width="12.421875" style="133" customWidth="1"/>
    <col min="6" max="6" width="12.7109375" style="133" customWidth="1"/>
    <col min="7" max="7" width="13.140625" style="133" customWidth="1"/>
    <col min="8" max="8" width="12.7109375" style="133" customWidth="1"/>
    <col min="9" max="9" width="12.140625" style="133" customWidth="1"/>
    <col min="10" max="10" width="12.140625" style="239" customWidth="1"/>
    <col min="11" max="11" width="16.57421875" style="133" customWidth="1"/>
    <col min="12" max="12" width="13.140625" style="133" customWidth="1"/>
    <col min="13" max="13" width="12.7109375" style="133" customWidth="1"/>
    <col min="14" max="17" width="9.140625" style="133" customWidth="1"/>
    <col min="18" max="18" width="9.57421875" style="133" bestFit="1" customWidth="1"/>
    <col min="19" max="16384" width="9.140625" style="133" customWidth="1"/>
  </cols>
  <sheetData>
    <row r="1" spans="11:13" ht="12.75">
      <c r="K1" s="591" t="s">
        <v>210</v>
      </c>
      <c r="L1" s="591"/>
      <c r="M1" s="591"/>
    </row>
    <row r="2" ht="12.75" customHeight="1"/>
    <row r="3" spans="1:13" ht="15.75">
      <c r="A3" s="718" t="s">
        <v>0</v>
      </c>
      <c r="B3" s="718"/>
      <c r="C3" s="718"/>
      <c r="D3" s="718"/>
      <c r="E3" s="718"/>
      <c r="F3" s="718"/>
      <c r="G3" s="718"/>
      <c r="H3" s="718"/>
      <c r="I3" s="718"/>
      <c r="J3" s="718"/>
      <c r="K3" s="718"/>
      <c r="L3" s="718"/>
      <c r="M3" s="718"/>
    </row>
    <row r="4" spans="1:13" ht="20.25">
      <c r="A4" s="719" t="s">
        <v>827</v>
      </c>
      <c r="B4" s="719"/>
      <c r="C4" s="719"/>
      <c r="D4" s="719"/>
      <c r="E4" s="719"/>
      <c r="F4" s="719"/>
      <c r="G4" s="719"/>
      <c r="H4" s="719"/>
      <c r="I4" s="719"/>
      <c r="J4" s="719"/>
      <c r="K4" s="719"/>
      <c r="L4" s="719"/>
      <c r="M4" s="719"/>
    </row>
    <row r="5" ht="10.5" customHeight="1"/>
    <row r="6" spans="1:13" ht="15.75">
      <c r="A6" s="717" t="s">
        <v>845</v>
      </c>
      <c r="B6" s="717"/>
      <c r="C6" s="717"/>
      <c r="D6" s="717"/>
      <c r="E6" s="717"/>
      <c r="F6" s="717"/>
      <c r="G6" s="717"/>
      <c r="H6" s="717"/>
      <c r="I6" s="717"/>
      <c r="J6" s="717"/>
      <c r="K6" s="717"/>
      <c r="L6" s="717"/>
      <c r="M6" s="717"/>
    </row>
    <row r="7" spans="2:13" ht="15.75">
      <c r="B7" s="134"/>
      <c r="C7" s="134"/>
      <c r="D7" s="134"/>
      <c r="E7" s="134"/>
      <c r="F7" s="134"/>
      <c r="G7" s="134"/>
      <c r="H7" s="134"/>
      <c r="L7" s="720" t="s">
        <v>189</v>
      </c>
      <c r="M7" s="720"/>
    </row>
    <row r="8" spans="1:13" ht="15.75">
      <c r="A8" s="589" t="s">
        <v>491</v>
      </c>
      <c r="B8" s="589"/>
      <c r="C8" s="134"/>
      <c r="D8" s="134"/>
      <c r="E8" s="134"/>
      <c r="F8" s="134"/>
      <c r="G8" s="667" t="s">
        <v>989</v>
      </c>
      <c r="H8" s="667"/>
      <c r="I8" s="667"/>
      <c r="J8" s="667"/>
      <c r="K8" s="667"/>
      <c r="L8" s="667"/>
      <c r="M8" s="667"/>
    </row>
    <row r="9" spans="1:13" ht="15.75" customHeight="1">
      <c r="A9" s="721" t="s">
        <v>22</v>
      </c>
      <c r="B9" s="710" t="s">
        <v>3</v>
      </c>
      <c r="C9" s="710" t="s">
        <v>846</v>
      </c>
      <c r="D9" s="710" t="s">
        <v>869</v>
      </c>
      <c r="E9" s="710" t="s">
        <v>225</v>
      </c>
      <c r="F9" s="710" t="s">
        <v>224</v>
      </c>
      <c r="G9" s="710"/>
      <c r="H9" s="710" t="s">
        <v>186</v>
      </c>
      <c r="I9" s="710"/>
      <c r="J9" s="711" t="s">
        <v>450</v>
      </c>
      <c r="K9" s="710" t="s">
        <v>188</v>
      </c>
      <c r="L9" s="710" t="s">
        <v>425</v>
      </c>
      <c r="M9" s="710" t="s">
        <v>247</v>
      </c>
    </row>
    <row r="10" spans="1:13" ht="12.75">
      <c r="A10" s="722"/>
      <c r="B10" s="710"/>
      <c r="C10" s="710"/>
      <c r="D10" s="710"/>
      <c r="E10" s="710"/>
      <c r="F10" s="710"/>
      <c r="G10" s="710"/>
      <c r="H10" s="710"/>
      <c r="I10" s="710"/>
      <c r="J10" s="712"/>
      <c r="K10" s="710"/>
      <c r="L10" s="710"/>
      <c r="M10" s="710"/>
    </row>
    <row r="11" spans="1:13" ht="27" customHeight="1">
      <c r="A11" s="723"/>
      <c r="B11" s="710"/>
      <c r="C11" s="710"/>
      <c r="D11" s="710"/>
      <c r="E11" s="710"/>
      <c r="F11" s="260" t="s">
        <v>187</v>
      </c>
      <c r="G11" s="260" t="s">
        <v>248</v>
      </c>
      <c r="H11" s="260" t="s">
        <v>187</v>
      </c>
      <c r="I11" s="260" t="s">
        <v>248</v>
      </c>
      <c r="J11" s="713"/>
      <c r="K11" s="710"/>
      <c r="L11" s="710"/>
      <c r="M11" s="710"/>
    </row>
    <row r="12" spans="1:13" ht="12.75">
      <c r="A12" s="138">
        <v>1</v>
      </c>
      <c r="B12" s="138">
        <v>2</v>
      </c>
      <c r="C12" s="138">
        <v>3</v>
      </c>
      <c r="D12" s="138">
        <v>4</v>
      </c>
      <c r="E12" s="138">
        <v>5</v>
      </c>
      <c r="F12" s="138">
        <v>6</v>
      </c>
      <c r="G12" s="138">
        <v>7</v>
      </c>
      <c r="H12" s="138">
        <v>8</v>
      </c>
      <c r="I12" s="138">
        <v>9</v>
      </c>
      <c r="J12" s="240">
        <v>10</v>
      </c>
      <c r="K12" s="138">
        <v>11</v>
      </c>
      <c r="L12" s="158">
        <v>12</v>
      </c>
      <c r="M12" s="158">
        <v>13</v>
      </c>
    </row>
    <row r="13" spans="1:18" ht="15">
      <c r="A13" s="8">
        <v>1</v>
      </c>
      <c r="B13" s="19" t="s">
        <v>492</v>
      </c>
      <c r="C13" s="476">
        <v>56.109253681327544</v>
      </c>
      <c r="D13" s="476">
        <v>0</v>
      </c>
      <c r="E13" s="476">
        <f>296.255*C13/297.66</f>
        <v>55.84440955909994</v>
      </c>
      <c r="F13" s="330">
        <f>'T6_FG_py_Utlsn'!E12+'T6A_FG_Upy_Utlsn '!E12</f>
        <v>1868.7430228081514</v>
      </c>
      <c r="G13" s="476">
        <f>E13</f>
        <v>55.84440955909994</v>
      </c>
      <c r="H13" s="330">
        <f>F13</f>
        <v>1868.7430228081514</v>
      </c>
      <c r="I13" s="330">
        <f>G13</f>
        <v>55.84440955909994</v>
      </c>
      <c r="J13" s="725" t="s">
        <v>706</v>
      </c>
      <c r="K13" s="476">
        <f>(D13+E13)-I13</f>
        <v>0</v>
      </c>
      <c r="L13" s="714">
        <v>0</v>
      </c>
      <c r="M13" s="714">
        <v>0</v>
      </c>
      <c r="O13" s="475"/>
      <c r="R13" s="475"/>
    </row>
    <row r="14" spans="1:18" ht="15">
      <c r="A14" s="8">
        <v>2</v>
      </c>
      <c r="B14" s="19" t="s">
        <v>493</v>
      </c>
      <c r="C14" s="476">
        <v>41.1918855485742</v>
      </c>
      <c r="D14" s="476">
        <v>0</v>
      </c>
      <c r="E14" s="476">
        <f aca="true" t="shared" si="0" ref="E14:E20">296.255*C14/297.66</f>
        <v>40.99745364910585</v>
      </c>
      <c r="F14" s="330">
        <f>'T6_FG_py_Utlsn'!E13+'T6A_FG_Upy_Utlsn '!E13</f>
        <v>1364.6532436776454</v>
      </c>
      <c r="G14" s="476">
        <f aca="true" t="shared" si="1" ref="G14:G20">E14</f>
        <v>40.99745364910585</v>
      </c>
      <c r="H14" s="330">
        <f aca="true" t="shared" si="2" ref="H14:H20">F14</f>
        <v>1364.6532436776454</v>
      </c>
      <c r="I14" s="330">
        <f aca="true" t="shared" si="3" ref="I14:I20">G14</f>
        <v>40.99745364910585</v>
      </c>
      <c r="J14" s="726"/>
      <c r="K14" s="476">
        <f aca="true" t="shared" si="4" ref="K14:K20">(D14+E14)-I14</f>
        <v>0</v>
      </c>
      <c r="L14" s="715"/>
      <c r="M14" s="715"/>
      <c r="O14" s="475"/>
      <c r="R14" s="475"/>
    </row>
    <row r="15" spans="1:18" ht="15">
      <c r="A15" s="8">
        <v>3</v>
      </c>
      <c r="B15" s="19" t="s">
        <v>494</v>
      </c>
      <c r="C15" s="476">
        <v>24.082629805058804</v>
      </c>
      <c r="D15" s="476">
        <v>0</v>
      </c>
      <c r="E15" s="476">
        <f t="shared" si="0"/>
        <v>23.968956167767573</v>
      </c>
      <c r="F15" s="330">
        <f>'T6_FG_py_Utlsn'!E14+'T6A_FG_Upy_Utlsn '!E14</f>
        <v>801.8892355845653</v>
      </c>
      <c r="G15" s="476">
        <f t="shared" si="1"/>
        <v>23.968956167767573</v>
      </c>
      <c r="H15" s="330">
        <f t="shared" si="2"/>
        <v>801.8892355845653</v>
      </c>
      <c r="I15" s="330">
        <f t="shared" si="3"/>
        <v>23.968956167767573</v>
      </c>
      <c r="J15" s="726"/>
      <c r="K15" s="476">
        <f t="shared" si="4"/>
        <v>0</v>
      </c>
      <c r="L15" s="715"/>
      <c r="M15" s="715"/>
      <c r="O15" s="475"/>
      <c r="R15" s="475"/>
    </row>
    <row r="16" spans="1:18" ht="15">
      <c r="A16" s="8">
        <v>4</v>
      </c>
      <c r="B16" s="19" t="s">
        <v>495</v>
      </c>
      <c r="C16" s="476">
        <v>34.444861607862094</v>
      </c>
      <c r="D16" s="476">
        <v>0</v>
      </c>
      <c r="E16" s="476">
        <f t="shared" si="0"/>
        <v>34.282276676870204</v>
      </c>
      <c r="F16" s="330">
        <f>'T6_FG_py_Utlsn'!E15+'T6A_FG_Upy_Utlsn '!E15</f>
        <v>1149.0371662044931</v>
      </c>
      <c r="G16" s="476">
        <f t="shared" si="1"/>
        <v>34.282276676870204</v>
      </c>
      <c r="H16" s="330">
        <f t="shared" si="2"/>
        <v>1149.0371662044931</v>
      </c>
      <c r="I16" s="330">
        <f t="shared" si="3"/>
        <v>34.282276676870204</v>
      </c>
      <c r="J16" s="726"/>
      <c r="K16" s="476">
        <f t="shared" si="4"/>
        <v>0</v>
      </c>
      <c r="L16" s="715"/>
      <c r="M16" s="715"/>
      <c r="O16" s="475"/>
      <c r="R16" s="475"/>
    </row>
    <row r="17" spans="1:18" ht="15">
      <c r="A17" s="8">
        <v>5</v>
      </c>
      <c r="B17" s="19" t="s">
        <v>496</v>
      </c>
      <c r="C17" s="476">
        <v>36.41999020460771</v>
      </c>
      <c r="D17" s="476">
        <v>0</v>
      </c>
      <c r="E17" s="476">
        <f t="shared" si="0"/>
        <v>36.24808236936792</v>
      </c>
      <c r="F17" s="330">
        <f>'T6_FG_py_Utlsn'!E16+'T6A_FG_Upy_Utlsn '!E16</f>
        <v>1219.8858509912343</v>
      </c>
      <c r="G17" s="476">
        <f t="shared" si="1"/>
        <v>36.24808236936792</v>
      </c>
      <c r="H17" s="330">
        <f t="shared" si="2"/>
        <v>1219.8858509912343</v>
      </c>
      <c r="I17" s="330">
        <f t="shared" si="3"/>
        <v>36.24808236936792</v>
      </c>
      <c r="J17" s="726"/>
      <c r="K17" s="476">
        <f t="shared" si="4"/>
        <v>0</v>
      </c>
      <c r="L17" s="715"/>
      <c r="M17" s="715"/>
      <c r="O17" s="475"/>
      <c r="R17" s="475"/>
    </row>
    <row r="18" spans="1:18" s="136" customFormat="1" ht="15">
      <c r="A18" s="8">
        <v>6</v>
      </c>
      <c r="B18" s="19" t="s">
        <v>497</v>
      </c>
      <c r="C18" s="476">
        <v>26.973389399065574</v>
      </c>
      <c r="D18" s="476">
        <v>0</v>
      </c>
      <c r="E18" s="476">
        <f t="shared" si="0"/>
        <v>26.846070941410236</v>
      </c>
      <c r="F18" s="330">
        <f>'T6_FG_py_Utlsn'!E17+'T6A_FG_Upy_Utlsn '!E17</f>
        <v>890.3270271702274</v>
      </c>
      <c r="G18" s="476">
        <f t="shared" si="1"/>
        <v>26.846070941410236</v>
      </c>
      <c r="H18" s="330">
        <f t="shared" si="2"/>
        <v>890.3270271702274</v>
      </c>
      <c r="I18" s="330">
        <f t="shared" si="3"/>
        <v>26.846070941410236</v>
      </c>
      <c r="J18" s="726"/>
      <c r="K18" s="476">
        <f t="shared" si="4"/>
        <v>0</v>
      </c>
      <c r="L18" s="715"/>
      <c r="M18" s="715"/>
      <c r="O18" s="475"/>
      <c r="P18" s="133"/>
      <c r="R18" s="475"/>
    </row>
    <row r="19" spans="1:18" s="136" customFormat="1" ht="15">
      <c r="A19" s="8">
        <v>7</v>
      </c>
      <c r="B19" s="19" t="s">
        <v>498</v>
      </c>
      <c r="C19" s="476">
        <v>39.895807314322546</v>
      </c>
      <c r="D19" s="476">
        <v>0</v>
      </c>
      <c r="E19" s="476">
        <f t="shared" si="0"/>
        <v>39.707493099189094</v>
      </c>
      <c r="F19" s="330">
        <f>'T6_FG_py_Utlsn'!E18+'T6A_FG_Upy_Utlsn '!E18</f>
        <v>1307.960333854643</v>
      </c>
      <c r="G19" s="476">
        <f t="shared" si="1"/>
        <v>39.707493099189094</v>
      </c>
      <c r="H19" s="330">
        <f t="shared" si="2"/>
        <v>1307.960333854643</v>
      </c>
      <c r="I19" s="330">
        <f t="shared" si="3"/>
        <v>39.707493099189094</v>
      </c>
      <c r="J19" s="726"/>
      <c r="K19" s="476">
        <f t="shared" si="4"/>
        <v>0</v>
      </c>
      <c r="L19" s="715"/>
      <c r="M19" s="715"/>
      <c r="O19" s="475"/>
      <c r="P19" s="133"/>
      <c r="R19" s="475"/>
    </row>
    <row r="20" spans="1:18" ht="15.75" customHeight="1">
      <c r="A20" s="8">
        <v>8</v>
      </c>
      <c r="B20" s="19" t="s">
        <v>499</v>
      </c>
      <c r="C20" s="476">
        <v>38.54218243918157</v>
      </c>
      <c r="D20" s="476">
        <v>0</v>
      </c>
      <c r="E20" s="476">
        <f t="shared" si="0"/>
        <v>38.36025753718919</v>
      </c>
      <c r="F20" s="330">
        <f>'T6_FG_py_Utlsn'!E19+'T6A_FG_Upy_Utlsn '!E19</f>
        <v>1272.6641197090398</v>
      </c>
      <c r="G20" s="476">
        <f t="shared" si="1"/>
        <v>38.36025753718919</v>
      </c>
      <c r="H20" s="330">
        <f t="shared" si="2"/>
        <v>1272.6641197090398</v>
      </c>
      <c r="I20" s="330">
        <f t="shared" si="3"/>
        <v>38.36025753718919</v>
      </c>
      <c r="J20" s="727"/>
      <c r="K20" s="476">
        <f t="shared" si="4"/>
        <v>0</v>
      </c>
      <c r="L20" s="716"/>
      <c r="M20" s="716"/>
      <c r="O20" s="475"/>
      <c r="R20" s="475"/>
    </row>
    <row r="21" spans="1:18" ht="15.75" customHeight="1">
      <c r="A21" s="3"/>
      <c r="B21" s="27" t="s">
        <v>500</v>
      </c>
      <c r="C21" s="330">
        <f>SUM(C13:C20)</f>
        <v>297.6600000000001</v>
      </c>
      <c r="D21" s="330">
        <f aca="true" t="shared" si="5" ref="D21:M21">SUM(D13:D20)</f>
        <v>0</v>
      </c>
      <c r="E21" s="330">
        <f t="shared" si="5"/>
        <v>296.25499999999994</v>
      </c>
      <c r="F21" s="330">
        <f t="shared" si="5"/>
        <v>9875.16</v>
      </c>
      <c r="G21" s="437">
        <f t="shared" si="5"/>
        <v>296.25499999999994</v>
      </c>
      <c r="H21" s="330">
        <f t="shared" si="5"/>
        <v>9875.16</v>
      </c>
      <c r="I21" s="330">
        <f t="shared" si="5"/>
        <v>296.25499999999994</v>
      </c>
      <c r="J21" s="330"/>
      <c r="K21" s="330">
        <f t="shared" si="5"/>
        <v>0</v>
      </c>
      <c r="L21" s="477">
        <f t="shared" si="5"/>
        <v>0</v>
      </c>
      <c r="M21" s="477">
        <f t="shared" si="5"/>
        <v>0</v>
      </c>
      <c r="O21" s="475"/>
      <c r="R21" s="475"/>
    </row>
    <row r="22" spans="9:12" ht="12.75">
      <c r="I22" s="336"/>
      <c r="J22" s="336"/>
      <c r="K22" s="336"/>
      <c r="L22" s="336"/>
    </row>
    <row r="23" spans="1:12" ht="12.75">
      <c r="A23" s="191" t="s">
        <v>582</v>
      </c>
      <c r="B23" s="191" t="s">
        <v>707</v>
      </c>
      <c r="I23" s="86"/>
      <c r="J23" s="86"/>
      <c r="K23" s="86" t="s">
        <v>11</v>
      </c>
      <c r="L23" s="86"/>
    </row>
    <row r="24" spans="1:13" ht="12.75">
      <c r="A24" s="191"/>
      <c r="B24" s="191"/>
      <c r="I24" s="86"/>
      <c r="J24" s="86"/>
      <c r="K24" s="86"/>
      <c r="L24" s="86"/>
      <c r="M24" s="133" t="s">
        <v>11</v>
      </c>
    </row>
    <row r="25" spans="6:12" ht="15.75" customHeight="1">
      <c r="F25" s="133" t="s">
        <v>11</v>
      </c>
      <c r="I25" s="86"/>
      <c r="J25" s="86"/>
      <c r="K25" s="86"/>
      <c r="L25" s="86"/>
    </row>
    <row r="26" spans="2:12" s="16" customFormat="1" ht="12.75">
      <c r="B26" s="86"/>
      <c r="D26" s="133"/>
      <c r="E26" s="133"/>
      <c r="F26" s="86"/>
      <c r="G26" s="86"/>
      <c r="H26" s="86"/>
      <c r="I26" s="86"/>
      <c r="J26" s="724"/>
      <c r="K26" s="724"/>
      <c r="L26" s="724"/>
    </row>
    <row r="27" spans="2:12" s="16" customFormat="1" ht="12.75" customHeight="1">
      <c r="B27" s="86"/>
      <c r="D27" s="133"/>
      <c r="E27" s="133"/>
      <c r="F27" s="86"/>
      <c r="G27" s="86"/>
      <c r="H27" s="86"/>
      <c r="I27" s="86"/>
      <c r="J27" s="607" t="s">
        <v>1023</v>
      </c>
      <c r="K27" s="607"/>
      <c r="L27" s="607"/>
    </row>
    <row r="28" spans="1:12" s="16" customFormat="1" ht="12.75" customHeight="1">
      <c r="A28" s="15" t="s">
        <v>19</v>
      </c>
      <c r="B28" s="86"/>
      <c r="D28" s="133"/>
      <c r="E28" s="133"/>
      <c r="F28" s="86"/>
      <c r="G28" s="86"/>
      <c r="H28" s="86"/>
      <c r="I28" s="86"/>
      <c r="J28" s="607" t="s">
        <v>504</v>
      </c>
      <c r="K28" s="607"/>
      <c r="L28" s="607"/>
    </row>
    <row r="29" spans="2:12" s="16" customFormat="1" ht="12.75">
      <c r="B29" s="15"/>
      <c r="D29" s="133"/>
      <c r="E29" s="133"/>
      <c r="F29" s="15"/>
      <c r="G29" s="16" t="s">
        <v>11</v>
      </c>
      <c r="J29" s="589" t="s">
        <v>20</v>
      </c>
      <c r="K29" s="589"/>
      <c r="L29" s="589"/>
    </row>
    <row r="30" spans="1:14" ht="12.75">
      <c r="A30" s="15"/>
      <c r="F30" s="16" t="s">
        <v>11</v>
      </c>
      <c r="G30" s="16"/>
      <c r="H30" s="16"/>
      <c r="I30" s="16"/>
      <c r="J30" s="241"/>
      <c r="K30" s="16"/>
      <c r="L30" s="16"/>
      <c r="M30" s="16"/>
      <c r="N30" s="16"/>
    </row>
  </sheetData>
  <sheetProtection/>
  <mergeCells count="25">
    <mergeCell ref="M9:M11"/>
    <mergeCell ref="A9:A11"/>
    <mergeCell ref="C9:C11"/>
    <mergeCell ref="J26:L26"/>
    <mergeCell ref="J13:J20"/>
    <mergeCell ref="M13:M20"/>
    <mergeCell ref="K1:M1"/>
    <mergeCell ref="A6:M6"/>
    <mergeCell ref="A8:B8"/>
    <mergeCell ref="B9:B11"/>
    <mergeCell ref="A3:M3"/>
    <mergeCell ref="A4:M4"/>
    <mergeCell ref="G8:M8"/>
    <mergeCell ref="D9:D11"/>
    <mergeCell ref="L7:M7"/>
    <mergeCell ref="E9:E11"/>
    <mergeCell ref="J29:L29"/>
    <mergeCell ref="H9:I10"/>
    <mergeCell ref="K9:K11"/>
    <mergeCell ref="F9:G10"/>
    <mergeCell ref="L9:L11"/>
    <mergeCell ref="J9:J11"/>
    <mergeCell ref="J28:L28"/>
    <mergeCell ref="J27:L27"/>
    <mergeCell ref="L13:L20"/>
  </mergeCells>
  <printOptions horizontalCentered="1"/>
  <pageMargins left="0.51" right="0.22" top="1.24" bottom="0" header="0.94" footer="0.31496062992125984"/>
  <pageSetup fitToHeight="1" fitToWidth="1" horizontalDpi="600" verticalDpi="600" orientation="landscape" paperSize="9" scale="88" r:id="rId1"/>
</worksheet>
</file>

<file path=xl/worksheets/sheet22.xml><?xml version="1.0" encoding="utf-8"?>
<worksheet xmlns="http://schemas.openxmlformats.org/spreadsheetml/2006/main" xmlns:r="http://schemas.openxmlformats.org/officeDocument/2006/relationships">
  <sheetPr>
    <pageSetUpPr fitToPage="1"/>
  </sheetPr>
  <dimension ref="A1:S30"/>
  <sheetViews>
    <sheetView view="pageBreakPreview" zoomScaleSheetLayoutView="100" zoomScalePageLayoutView="0" workbookViewId="0" topLeftCell="A1">
      <selection activeCell="F16" sqref="F16:H17"/>
    </sheetView>
  </sheetViews>
  <sheetFormatPr defaultColWidth="9.140625" defaultRowHeight="12.75"/>
  <cols>
    <col min="1" max="1" width="4.421875" style="16" customWidth="1"/>
    <col min="2" max="2" width="12.140625" style="16" customWidth="1"/>
    <col min="3" max="3" width="10.57421875" style="16" customWidth="1"/>
    <col min="4" max="4" width="9.8515625" style="16" customWidth="1"/>
    <col min="5" max="5" width="8.7109375" style="16" customWidth="1"/>
    <col min="6" max="6" width="14.28125" style="16" customWidth="1"/>
    <col min="7" max="7" width="13.8515625" style="16" customWidth="1"/>
    <col min="8" max="8" width="11.57421875" style="16" customWidth="1"/>
    <col min="9" max="9" width="12.140625" style="16" customWidth="1"/>
    <col min="10" max="10" width="9.00390625" style="16" customWidth="1"/>
    <col min="11" max="11" width="12.00390625" style="16" customWidth="1"/>
    <col min="12" max="12" width="13.7109375" style="16" customWidth="1"/>
    <col min="13" max="13" width="9.140625" style="16" hidden="1" customWidth="1"/>
    <col min="14" max="16384" width="9.140625" style="16" customWidth="1"/>
  </cols>
  <sheetData>
    <row r="1" spans="4:16" ht="15">
      <c r="D1" s="31"/>
      <c r="E1" s="31"/>
      <c r="F1" s="31"/>
      <c r="G1" s="31"/>
      <c r="H1" s="31"/>
      <c r="I1" s="31"/>
      <c r="J1" s="31"/>
      <c r="K1" s="31"/>
      <c r="L1" s="707" t="s">
        <v>451</v>
      </c>
      <c r="M1" s="707"/>
      <c r="N1" s="707"/>
      <c r="O1" s="44"/>
      <c r="P1" s="44"/>
    </row>
    <row r="2" spans="1:16" ht="15">
      <c r="A2" s="682" t="s">
        <v>0</v>
      </c>
      <c r="B2" s="682"/>
      <c r="C2" s="682"/>
      <c r="D2" s="682"/>
      <c r="E2" s="682"/>
      <c r="F2" s="682"/>
      <c r="G2" s="682"/>
      <c r="H2" s="682"/>
      <c r="I2" s="682"/>
      <c r="J2" s="682"/>
      <c r="K2" s="682"/>
      <c r="L2" s="682"/>
      <c r="M2" s="46"/>
      <c r="N2" s="46"/>
      <c r="O2" s="46"/>
      <c r="P2" s="46"/>
    </row>
    <row r="3" spans="1:16" ht="20.25">
      <c r="A3" s="708" t="s">
        <v>827</v>
      </c>
      <c r="B3" s="708"/>
      <c r="C3" s="708"/>
      <c r="D3" s="708"/>
      <c r="E3" s="708"/>
      <c r="F3" s="708"/>
      <c r="G3" s="708"/>
      <c r="H3" s="708"/>
      <c r="I3" s="708"/>
      <c r="J3" s="708"/>
      <c r="K3" s="708"/>
      <c r="L3" s="708"/>
      <c r="M3" s="45"/>
      <c r="N3" s="45"/>
      <c r="O3" s="45"/>
      <c r="P3" s="45"/>
    </row>
    <row r="4" ht="10.5" customHeight="1"/>
    <row r="5" spans="1:12" ht="19.5" customHeight="1">
      <c r="A5" s="684" t="s">
        <v>847</v>
      </c>
      <c r="B5" s="684"/>
      <c r="C5" s="684"/>
      <c r="D5" s="684"/>
      <c r="E5" s="684"/>
      <c r="F5" s="684"/>
      <c r="G5" s="684"/>
      <c r="H5" s="684"/>
      <c r="I5" s="684"/>
      <c r="J5" s="684"/>
      <c r="K5" s="684"/>
      <c r="L5" s="684"/>
    </row>
    <row r="6" spans="1:12" ht="12.75">
      <c r="A6" s="22"/>
      <c r="B6" s="22"/>
      <c r="C6" s="22"/>
      <c r="D6" s="22"/>
      <c r="E6" s="22"/>
      <c r="F6" s="22"/>
      <c r="G6" s="22"/>
      <c r="H6" s="22"/>
      <c r="I6" s="22"/>
      <c r="J6" s="22"/>
      <c r="K6" s="22"/>
      <c r="L6" s="22"/>
    </row>
    <row r="7" spans="1:12" ht="12.75">
      <c r="A7" s="589" t="s">
        <v>491</v>
      </c>
      <c r="B7" s="589"/>
      <c r="F7" s="706" t="s">
        <v>17</v>
      </c>
      <c r="G7" s="706"/>
      <c r="H7" s="706"/>
      <c r="I7" s="706"/>
      <c r="J7" s="706"/>
      <c r="K7" s="706"/>
      <c r="L7" s="706"/>
    </row>
    <row r="8" spans="1:12" ht="12.75">
      <c r="A8" s="15"/>
      <c r="F8" s="17"/>
      <c r="G8" s="103"/>
      <c r="H8" s="103"/>
      <c r="I8" s="667" t="s">
        <v>989</v>
      </c>
      <c r="J8" s="667"/>
      <c r="K8" s="667"/>
      <c r="L8" s="667"/>
    </row>
    <row r="9" spans="1:19" s="286" customFormat="1" ht="12.75">
      <c r="A9" s="590" t="s">
        <v>512</v>
      </c>
      <c r="B9" s="590" t="s">
        <v>3</v>
      </c>
      <c r="C9" s="592" t="s">
        <v>23</v>
      </c>
      <c r="D9" s="683"/>
      <c r="E9" s="683"/>
      <c r="F9" s="683"/>
      <c r="G9" s="683"/>
      <c r="H9" s="592" t="s">
        <v>24</v>
      </c>
      <c r="I9" s="683"/>
      <c r="J9" s="683"/>
      <c r="K9" s="683"/>
      <c r="L9" s="683"/>
      <c r="R9" s="159"/>
      <c r="S9" s="287"/>
    </row>
    <row r="10" spans="1:12" s="286" customFormat="1" ht="63.75">
      <c r="A10" s="590"/>
      <c r="B10" s="590"/>
      <c r="C10" s="261" t="s">
        <v>843</v>
      </c>
      <c r="D10" s="261" t="s">
        <v>869</v>
      </c>
      <c r="E10" s="261" t="s">
        <v>67</v>
      </c>
      <c r="F10" s="261" t="s">
        <v>68</v>
      </c>
      <c r="G10" s="261" t="s">
        <v>380</v>
      </c>
      <c r="H10" s="261" t="s">
        <v>843</v>
      </c>
      <c r="I10" s="261" t="s">
        <v>869</v>
      </c>
      <c r="J10" s="261" t="s">
        <v>67</v>
      </c>
      <c r="K10" s="261" t="s">
        <v>68</v>
      </c>
      <c r="L10" s="261" t="s">
        <v>381</v>
      </c>
    </row>
    <row r="11" spans="1:12" s="15" customFormat="1" ht="12.75">
      <c r="A11" s="5">
        <v>1</v>
      </c>
      <c r="B11" s="5">
        <v>2</v>
      </c>
      <c r="C11" s="5">
        <v>3</v>
      </c>
      <c r="D11" s="5">
        <v>4</v>
      </c>
      <c r="E11" s="5">
        <v>5</v>
      </c>
      <c r="F11" s="5">
        <v>6</v>
      </c>
      <c r="G11" s="5">
        <v>7</v>
      </c>
      <c r="H11" s="5">
        <v>8</v>
      </c>
      <c r="I11" s="5">
        <v>9</v>
      </c>
      <c r="J11" s="5">
        <v>10</v>
      </c>
      <c r="K11" s="5">
        <v>11</v>
      </c>
      <c r="L11" s="5">
        <v>12</v>
      </c>
    </row>
    <row r="12" spans="1:12" ht="12.75">
      <c r="A12" s="8">
        <v>1</v>
      </c>
      <c r="B12" s="19" t="s">
        <v>492</v>
      </c>
      <c r="C12" s="327"/>
      <c r="D12" s="19"/>
      <c r="E12" s="327"/>
      <c r="F12" s="327"/>
      <c r="G12" s="327"/>
      <c r="H12" s="25"/>
      <c r="I12" s="25"/>
      <c r="J12" s="25"/>
      <c r="K12" s="19"/>
      <c r="L12" s="19"/>
    </row>
    <row r="13" spans="1:12" ht="12.75">
      <c r="A13" s="8">
        <v>2</v>
      </c>
      <c r="B13" s="19" t="s">
        <v>493</v>
      </c>
      <c r="C13" s="327"/>
      <c r="D13" s="19"/>
      <c r="E13" s="327"/>
      <c r="F13" s="327"/>
      <c r="G13" s="327"/>
      <c r="H13" s="25"/>
      <c r="I13" s="25"/>
      <c r="J13" s="25"/>
      <c r="K13" s="19"/>
      <c r="L13" s="19"/>
    </row>
    <row r="14" spans="1:12" ht="12.75">
      <c r="A14" s="8">
        <v>3</v>
      </c>
      <c r="B14" s="19" t="s">
        <v>494</v>
      </c>
      <c r="C14" s="327"/>
      <c r="D14" s="19"/>
      <c r="E14" s="327"/>
      <c r="F14" s="327"/>
      <c r="G14" s="327"/>
      <c r="H14" s="25"/>
      <c r="I14" s="25"/>
      <c r="J14" s="25"/>
      <c r="K14" s="19"/>
      <c r="L14" s="19"/>
    </row>
    <row r="15" spans="1:12" ht="12.75">
      <c r="A15" s="8">
        <v>4</v>
      </c>
      <c r="B15" s="19" t="s">
        <v>495</v>
      </c>
      <c r="C15" s="327"/>
      <c r="D15" s="19"/>
      <c r="E15" s="327"/>
      <c r="F15" s="327"/>
      <c r="G15" s="327"/>
      <c r="H15" s="25"/>
      <c r="I15" s="25"/>
      <c r="J15" s="25"/>
      <c r="K15" s="19"/>
      <c r="L15" s="19"/>
    </row>
    <row r="16" spans="1:12" ht="12.75">
      <c r="A16" s="8">
        <v>5</v>
      </c>
      <c r="B16" s="19" t="s">
        <v>496</v>
      </c>
      <c r="C16" s="327"/>
      <c r="D16" s="19"/>
      <c r="E16" s="327"/>
      <c r="F16" s="728" t="s">
        <v>532</v>
      </c>
      <c r="G16" s="729"/>
      <c r="H16" s="730"/>
      <c r="I16" s="25"/>
      <c r="J16" s="25"/>
      <c r="K16" s="19"/>
      <c r="L16" s="19"/>
    </row>
    <row r="17" spans="1:12" ht="12.75">
      <c r="A17" s="8">
        <v>6</v>
      </c>
      <c r="B17" s="19" t="s">
        <v>497</v>
      </c>
      <c r="C17" s="327"/>
      <c r="D17" s="19"/>
      <c r="E17" s="327"/>
      <c r="F17" s="731"/>
      <c r="G17" s="732"/>
      <c r="H17" s="733"/>
      <c r="I17" s="25"/>
      <c r="J17" s="25"/>
      <c r="K17" s="19"/>
      <c r="L17" s="19"/>
    </row>
    <row r="18" spans="1:12" ht="12.75">
      <c r="A18" s="8">
        <v>7</v>
      </c>
      <c r="B18" s="19" t="s">
        <v>498</v>
      </c>
      <c r="C18" s="327"/>
      <c r="D18" s="19"/>
      <c r="E18" s="327"/>
      <c r="F18" s="327"/>
      <c r="G18" s="327"/>
      <c r="H18" s="25"/>
      <c r="I18" s="25"/>
      <c r="J18" s="25"/>
      <c r="K18" s="19"/>
      <c r="L18" s="19"/>
    </row>
    <row r="19" spans="1:12" ht="12.75">
      <c r="A19" s="8">
        <v>8</v>
      </c>
      <c r="B19" s="19" t="s">
        <v>499</v>
      </c>
      <c r="C19" s="327"/>
      <c r="D19" s="19"/>
      <c r="E19" s="327"/>
      <c r="F19" s="327"/>
      <c r="G19" s="327"/>
      <c r="H19" s="25"/>
      <c r="I19" s="25"/>
      <c r="J19" s="25"/>
      <c r="K19" s="19"/>
      <c r="L19" s="19"/>
    </row>
    <row r="20" spans="1:12" ht="12.75">
      <c r="A20" s="3"/>
      <c r="B20" s="27" t="s">
        <v>500</v>
      </c>
      <c r="C20" s="327"/>
      <c r="D20" s="327"/>
      <c r="E20" s="327"/>
      <c r="F20" s="327"/>
      <c r="G20" s="327"/>
      <c r="H20" s="327"/>
      <c r="I20" s="327"/>
      <c r="J20" s="327"/>
      <c r="K20" s="327"/>
      <c r="L20" s="327"/>
    </row>
    <row r="21" spans="1:12" ht="12.75">
      <c r="A21" s="21" t="s">
        <v>379</v>
      </c>
      <c r="B21" s="21"/>
      <c r="C21" s="21"/>
      <c r="D21" s="21"/>
      <c r="E21" s="21"/>
      <c r="F21" s="21"/>
      <c r="G21" s="21"/>
      <c r="H21" s="21"/>
      <c r="I21" s="21"/>
      <c r="J21" s="21"/>
      <c r="K21" s="21"/>
      <c r="L21" s="21"/>
    </row>
    <row r="22" spans="1:12" ht="12.75">
      <c r="A22" s="20" t="s">
        <v>159</v>
      </c>
      <c r="B22" s="21"/>
      <c r="C22" s="21"/>
      <c r="D22" s="21"/>
      <c r="E22" s="21"/>
      <c r="F22" s="21"/>
      <c r="G22" s="21"/>
      <c r="H22" s="21"/>
      <c r="I22" s="21"/>
      <c r="J22" s="21"/>
      <c r="K22" s="21"/>
      <c r="L22" s="21"/>
    </row>
    <row r="23" spans="1:12" ht="15.75" customHeight="1">
      <c r="A23" s="341"/>
      <c r="B23" s="734"/>
      <c r="C23" s="734"/>
      <c r="D23" s="734"/>
      <c r="E23" s="734"/>
      <c r="F23" s="734"/>
      <c r="G23" s="734"/>
      <c r="H23" s="734"/>
      <c r="I23" s="734"/>
      <c r="J23" s="734"/>
      <c r="K23" s="15"/>
      <c r="L23" s="15"/>
    </row>
    <row r="24" spans="1:12" ht="15.75" customHeight="1">
      <c r="A24" s="341"/>
      <c r="B24" s="353"/>
      <c r="C24" s="353"/>
      <c r="D24" s="353"/>
      <c r="E24" s="353"/>
      <c r="F24" s="353"/>
      <c r="G24" s="353"/>
      <c r="H24" s="353"/>
      <c r="I24" s="353"/>
      <c r="J24" s="353"/>
      <c r="K24" s="15"/>
      <c r="L24" s="15"/>
    </row>
    <row r="25" spans="2:12" ht="12.75">
      <c r="B25" s="86"/>
      <c r="C25" s="86"/>
      <c r="D25" s="86"/>
      <c r="E25" s="86"/>
      <c r="F25" s="86"/>
      <c r="G25" s="86"/>
      <c r="H25" s="86"/>
      <c r="I25" s="86"/>
      <c r="J25" s="705"/>
      <c r="K25" s="705"/>
      <c r="L25" s="705"/>
    </row>
    <row r="26" spans="2:12" ht="12.75" customHeight="1">
      <c r="B26" s="86"/>
      <c r="C26" s="86"/>
      <c r="D26" s="86"/>
      <c r="E26" s="86"/>
      <c r="F26" s="86"/>
      <c r="G26" s="86"/>
      <c r="H26" s="86"/>
      <c r="I26" s="86"/>
      <c r="J26" s="705" t="s">
        <v>1023</v>
      </c>
      <c r="K26" s="705"/>
      <c r="L26" s="705"/>
    </row>
    <row r="27" spans="2:12" ht="12.75" customHeight="1">
      <c r="B27" s="86"/>
      <c r="C27" s="86"/>
      <c r="D27" s="86"/>
      <c r="E27" s="86"/>
      <c r="F27" s="86"/>
      <c r="G27" s="86"/>
      <c r="H27" s="86"/>
      <c r="I27" s="86"/>
      <c r="J27" s="705" t="s">
        <v>504</v>
      </c>
      <c r="K27" s="705"/>
      <c r="L27" s="705"/>
    </row>
    <row r="28" spans="1:12" ht="12.75">
      <c r="A28" s="15" t="s">
        <v>19</v>
      </c>
      <c r="B28" s="15"/>
      <c r="C28" s="15"/>
      <c r="D28" s="15"/>
      <c r="E28" s="15"/>
      <c r="F28" s="15"/>
      <c r="J28" s="734" t="s">
        <v>565</v>
      </c>
      <c r="K28" s="734"/>
      <c r="L28" s="734"/>
    </row>
    <row r="29" ht="12.75">
      <c r="A29" s="15"/>
    </row>
    <row r="30" spans="1:12" ht="12.75">
      <c r="A30" s="689"/>
      <c r="B30" s="689"/>
      <c r="C30" s="689"/>
      <c r="D30" s="689"/>
      <c r="E30" s="689"/>
      <c r="F30" s="689"/>
      <c r="G30" s="689"/>
      <c r="H30" s="689"/>
      <c r="I30" s="689"/>
      <c r="J30" s="689"/>
      <c r="K30" s="689"/>
      <c r="L30" s="689"/>
    </row>
  </sheetData>
  <sheetProtection/>
  <mergeCells count="18">
    <mergeCell ref="A30:L30"/>
    <mergeCell ref="I8:L8"/>
    <mergeCell ref="A9:A10"/>
    <mergeCell ref="B9:B10"/>
    <mergeCell ref="C9:G9"/>
    <mergeCell ref="H9:L9"/>
    <mergeCell ref="J25:L25"/>
    <mergeCell ref="J26:L26"/>
    <mergeCell ref="J27:L27"/>
    <mergeCell ref="J28:L28"/>
    <mergeCell ref="F16:H17"/>
    <mergeCell ref="B23:J23"/>
    <mergeCell ref="L1:N1"/>
    <mergeCell ref="A2:L2"/>
    <mergeCell ref="A3:L3"/>
    <mergeCell ref="A5:L5"/>
    <mergeCell ref="A7:B7"/>
    <mergeCell ref="F7:L7"/>
  </mergeCells>
  <printOptions horizontalCentered="1"/>
  <pageMargins left="0.54" right="0.25" top="1.27" bottom="0" header="0.91" footer="0.31496062992125984"/>
  <pageSetup fitToHeight="1" fitToWidth="1" horizontalDpi="600" verticalDpi="600" orientation="landscape" paperSize="9" r:id="rId1"/>
  <rowBreaks count="1" manualBreakCount="1">
    <brk id="29" max="255" man="1"/>
  </rowBreaks>
</worksheet>
</file>

<file path=xl/worksheets/sheet23.xml><?xml version="1.0" encoding="utf-8"?>
<worksheet xmlns="http://schemas.openxmlformats.org/spreadsheetml/2006/main" xmlns:r="http://schemas.openxmlformats.org/officeDocument/2006/relationships">
  <sheetPr>
    <pageSetUpPr fitToPage="1"/>
  </sheetPr>
  <dimension ref="A1:Y40"/>
  <sheetViews>
    <sheetView view="pageBreakPreview" zoomScaleSheetLayoutView="100" zoomScalePageLayoutView="0" workbookViewId="0" topLeftCell="A1">
      <selection activeCell="B26" sqref="B26:N26"/>
    </sheetView>
  </sheetViews>
  <sheetFormatPr defaultColWidth="9.140625" defaultRowHeight="12.75"/>
  <cols>
    <col min="1" max="1" width="7.421875" style="16" customWidth="1"/>
    <col min="2" max="2" width="13.00390625" style="16" customWidth="1"/>
    <col min="3" max="5" width="9.28125" style="16" customWidth="1"/>
    <col min="6" max="8" width="8.57421875" style="16" customWidth="1"/>
    <col min="9" max="9" width="9.28125" style="16" customWidth="1"/>
    <col min="10" max="10" width="7.140625" style="16" customWidth="1"/>
    <col min="11" max="12" width="8.7109375" style="16" customWidth="1"/>
    <col min="13" max="13" width="7.8515625" style="16" customWidth="1"/>
    <col min="14" max="14" width="8.8515625" style="16" customWidth="1"/>
    <col min="15" max="15" width="10.57421875" style="16" customWidth="1"/>
    <col min="16" max="16" width="11.8515625" style="16" customWidth="1"/>
    <col min="17" max="17" width="13.140625" style="16" customWidth="1"/>
    <col min="18" max="18" width="9.140625" style="16" customWidth="1"/>
    <col min="19" max="19" width="9.57421875" style="16" bestFit="1" customWidth="1"/>
    <col min="20" max="16384" width="9.140625" style="16" customWidth="1"/>
  </cols>
  <sheetData>
    <row r="1" spans="8:21" ht="15">
      <c r="H1" s="31"/>
      <c r="I1" s="31"/>
      <c r="J1" s="31"/>
      <c r="K1" s="31"/>
      <c r="L1" s="31"/>
      <c r="M1" s="31"/>
      <c r="N1" s="31"/>
      <c r="O1" s="31"/>
      <c r="P1" s="741" t="s">
        <v>61</v>
      </c>
      <c r="Q1" s="741"/>
      <c r="T1" s="44"/>
      <c r="U1" s="44"/>
    </row>
    <row r="2" spans="1:21" ht="15">
      <c r="A2" s="682" t="s">
        <v>0</v>
      </c>
      <c r="B2" s="682"/>
      <c r="C2" s="682"/>
      <c r="D2" s="682"/>
      <c r="E2" s="682"/>
      <c r="F2" s="682"/>
      <c r="G2" s="682"/>
      <c r="H2" s="682"/>
      <c r="I2" s="682"/>
      <c r="J2" s="682"/>
      <c r="K2" s="682"/>
      <c r="L2" s="682"/>
      <c r="M2" s="682"/>
      <c r="N2" s="682"/>
      <c r="O2" s="682"/>
      <c r="P2" s="682"/>
      <c r="Q2" s="682"/>
      <c r="R2" s="46"/>
      <c r="S2" s="46"/>
      <c r="T2" s="46"/>
      <c r="U2" s="46"/>
    </row>
    <row r="3" spans="1:21" ht="20.25">
      <c r="A3" s="621" t="s">
        <v>827</v>
      </c>
      <c r="B3" s="621"/>
      <c r="C3" s="621"/>
      <c r="D3" s="621"/>
      <c r="E3" s="621"/>
      <c r="F3" s="621"/>
      <c r="G3" s="621"/>
      <c r="H3" s="621"/>
      <c r="I3" s="621"/>
      <c r="J3" s="621"/>
      <c r="K3" s="621"/>
      <c r="L3" s="621"/>
      <c r="M3" s="621"/>
      <c r="N3" s="621"/>
      <c r="O3" s="621"/>
      <c r="P3" s="621"/>
      <c r="Q3" s="621"/>
      <c r="R3" s="45"/>
      <c r="S3" s="45"/>
      <c r="T3" s="45"/>
      <c r="U3" s="45"/>
    </row>
    <row r="4" ht="10.5" customHeight="1"/>
    <row r="5" spans="1:17" ht="12.75">
      <c r="A5" s="24"/>
      <c r="B5" s="24"/>
      <c r="C5" s="24"/>
      <c r="D5" s="24"/>
      <c r="E5" s="23"/>
      <c r="F5" s="23"/>
      <c r="G5" s="23"/>
      <c r="H5" s="23"/>
      <c r="I5" s="23"/>
      <c r="J5" s="23"/>
      <c r="K5" s="23"/>
      <c r="L5" s="23"/>
      <c r="M5" s="23"/>
      <c r="N5" s="24"/>
      <c r="O5" s="24"/>
      <c r="P5" s="23"/>
      <c r="Q5" s="21"/>
    </row>
    <row r="6" spans="1:17" ht="18" customHeight="1">
      <c r="A6" s="684" t="s">
        <v>848</v>
      </c>
      <c r="B6" s="684"/>
      <c r="C6" s="684"/>
      <c r="D6" s="684"/>
      <c r="E6" s="684"/>
      <c r="F6" s="684"/>
      <c r="G6" s="684"/>
      <c r="H6" s="684"/>
      <c r="I6" s="684"/>
      <c r="J6" s="684"/>
      <c r="K6" s="684"/>
      <c r="L6" s="684"/>
      <c r="M6" s="684"/>
      <c r="N6" s="684"/>
      <c r="O6" s="684"/>
      <c r="P6" s="684"/>
      <c r="Q6" s="684"/>
    </row>
    <row r="7" ht="9.75" customHeight="1"/>
    <row r="8" ht="0.75" customHeight="1"/>
    <row r="9" spans="1:19" ht="12.75">
      <c r="A9" s="589" t="s">
        <v>491</v>
      </c>
      <c r="B9" s="589"/>
      <c r="P9" s="596" t="s">
        <v>21</v>
      </c>
      <c r="Q9" s="742"/>
      <c r="R9" s="19"/>
      <c r="S9" s="21"/>
    </row>
    <row r="10" spans="1:17" ht="15.75">
      <c r="A10" s="14"/>
      <c r="N10" s="685" t="s">
        <v>989</v>
      </c>
      <c r="O10" s="685"/>
      <c r="P10" s="685"/>
      <c r="Q10" s="685"/>
    </row>
    <row r="11" spans="1:17" s="284" customFormat="1" ht="28.5" customHeight="1">
      <c r="A11" s="627" t="s">
        <v>2</v>
      </c>
      <c r="B11" s="627" t="s">
        <v>3</v>
      </c>
      <c r="C11" s="590" t="s">
        <v>849</v>
      </c>
      <c r="D11" s="590"/>
      <c r="E11" s="590"/>
      <c r="F11" s="590" t="s">
        <v>870</v>
      </c>
      <c r="G11" s="590"/>
      <c r="H11" s="590"/>
      <c r="I11" s="636" t="s">
        <v>388</v>
      </c>
      <c r="J11" s="637"/>
      <c r="K11" s="738"/>
      <c r="L11" s="636" t="s">
        <v>89</v>
      </c>
      <c r="M11" s="637"/>
      <c r="N11" s="738"/>
      <c r="O11" s="735" t="s">
        <v>986</v>
      </c>
      <c r="P11" s="736"/>
      <c r="Q11" s="737"/>
    </row>
    <row r="12" spans="1:17" s="284" customFormat="1" ht="34.5" customHeight="1">
      <c r="A12" s="629"/>
      <c r="B12" s="629"/>
      <c r="C12" s="261" t="s">
        <v>174</v>
      </c>
      <c r="D12" s="261" t="s">
        <v>383</v>
      </c>
      <c r="E12" s="261" t="s">
        <v>16</v>
      </c>
      <c r="F12" s="261" t="s">
        <v>174</v>
      </c>
      <c r="G12" s="261" t="s">
        <v>384</v>
      </c>
      <c r="H12" s="261" t="s">
        <v>16</v>
      </c>
      <c r="I12" s="261" t="s">
        <v>174</v>
      </c>
      <c r="J12" s="261" t="s">
        <v>384</v>
      </c>
      <c r="K12" s="261" t="s">
        <v>16</v>
      </c>
      <c r="L12" s="261" t="s">
        <v>174</v>
      </c>
      <c r="M12" s="261" t="s">
        <v>384</v>
      </c>
      <c r="N12" s="261" t="s">
        <v>16</v>
      </c>
      <c r="O12" s="261" t="s">
        <v>239</v>
      </c>
      <c r="P12" s="261" t="s">
        <v>385</v>
      </c>
      <c r="Q12" s="261" t="s">
        <v>110</v>
      </c>
    </row>
    <row r="13" spans="1:17" s="71" customFormat="1" ht="12.75">
      <c r="A13" s="68">
        <v>1</v>
      </c>
      <c r="B13" s="68">
        <v>2</v>
      </c>
      <c r="C13" s="68">
        <v>3</v>
      </c>
      <c r="D13" s="68">
        <v>4</v>
      </c>
      <c r="E13" s="68">
        <v>5</v>
      </c>
      <c r="F13" s="68">
        <v>6</v>
      </c>
      <c r="G13" s="68">
        <v>7</v>
      </c>
      <c r="H13" s="68">
        <v>8</v>
      </c>
      <c r="I13" s="68">
        <v>9</v>
      </c>
      <c r="J13" s="68">
        <v>10</v>
      </c>
      <c r="K13" s="68">
        <v>11</v>
      </c>
      <c r="L13" s="68">
        <v>12</v>
      </c>
      <c r="M13" s="68">
        <v>13</v>
      </c>
      <c r="N13" s="68">
        <v>14</v>
      </c>
      <c r="O13" s="68">
        <v>15</v>
      </c>
      <c r="P13" s="68">
        <v>16</v>
      </c>
      <c r="Q13" s="68">
        <v>17</v>
      </c>
    </row>
    <row r="14" spans="1:17" ht="12.75">
      <c r="A14" s="8">
        <v>1</v>
      </c>
      <c r="B14" s="19" t="s">
        <v>492</v>
      </c>
      <c r="C14" s="327">
        <f>2017.59*'enrolment vs availed_PY'!G11/288140</f>
        <v>372.51962792392584</v>
      </c>
      <c r="D14" s="327">
        <f>271.18*C14/2017.59</f>
        <v>50.0695744429791</v>
      </c>
      <c r="E14" s="327">
        <f>SUM(C14:D14)</f>
        <v>422.58920236690494</v>
      </c>
      <c r="F14" s="327">
        <f>139.012*C14/2017.59</f>
        <v>25.666611411119593</v>
      </c>
      <c r="G14" s="327">
        <f>4.439*D14/271.18</f>
        <v>0.8195989414867773</v>
      </c>
      <c r="H14" s="327">
        <f>SUM(F14:G14)</f>
        <v>26.48621035260637</v>
      </c>
      <c r="I14" s="327">
        <f>1878.58*C14/2017.59</f>
        <v>346.85338578468793</v>
      </c>
      <c r="J14" s="327">
        <f>266.3*D14/271.18</f>
        <v>49.16855105157215</v>
      </c>
      <c r="K14" s="327">
        <f>SUM(I14:J14)</f>
        <v>396.02193683626007</v>
      </c>
      <c r="L14" s="327">
        <f>(('enrolment vs availed_PY'!L11*45*3.72)/100000)+(('enrolment vs availed_PY'!L11*187*3.72)/100000)</f>
        <v>350.9638464</v>
      </c>
      <c r="M14" s="327">
        <f>'enrolment vs availed_PY'!Q11*0.5/100000</f>
        <v>47.17256</v>
      </c>
      <c r="N14" s="327">
        <f>SUM(L14:M14)</f>
        <v>398.1364064</v>
      </c>
      <c r="O14" s="327">
        <f>(F14+I14)-L14</f>
        <v>21.556150795807525</v>
      </c>
      <c r="P14" s="327">
        <f>(G14+J14)-M14</f>
        <v>2.8155899930589285</v>
      </c>
      <c r="Q14" s="327">
        <f>SUM(O14:P14)</f>
        <v>24.371740788866454</v>
      </c>
    </row>
    <row r="15" spans="1:17" ht="12.75">
      <c r="A15" s="8">
        <v>2</v>
      </c>
      <c r="B15" s="19" t="s">
        <v>493</v>
      </c>
      <c r="C15" s="327">
        <f>2017.59*'enrolment vs availed_PY'!G12/288140</f>
        <v>281.27504095231484</v>
      </c>
      <c r="D15" s="327">
        <f aca="true" t="shared" si="0" ref="D15:D21">271.18*C15/2017.59</f>
        <v>37.80558270285278</v>
      </c>
      <c r="E15" s="327">
        <f aca="true" t="shared" si="1" ref="E15:E21">SUM(C15:D15)</f>
        <v>319.08062365516764</v>
      </c>
      <c r="F15" s="327">
        <f aca="true" t="shared" si="2" ref="F15:F21">139.012*C15/2017.59</f>
        <v>19.379857152772956</v>
      </c>
      <c r="G15" s="327">
        <f aca="true" t="shared" si="3" ref="G15:G21">4.439*D15/271.18</f>
        <v>0.6188471923370583</v>
      </c>
      <c r="H15" s="327">
        <f aca="true" t="shared" si="4" ref="H15:H21">SUM(F15:G15)</f>
        <v>19.998704345110013</v>
      </c>
      <c r="I15" s="327">
        <f aca="true" t="shared" si="5" ref="I15:I21">1878.58*C15/2017.59</f>
        <v>261.8954626223363</v>
      </c>
      <c r="J15" s="327">
        <f aca="true" t="shared" si="6" ref="J15:J21">266.3*D15/271.18</f>
        <v>37.12525508433401</v>
      </c>
      <c r="K15" s="327">
        <f aca="true" t="shared" si="7" ref="K15:K21">SUM(I15:J15)</f>
        <v>299.0207177066703</v>
      </c>
      <c r="L15" s="327">
        <f>(('enrolment vs availed_PY'!L12*45*3.72)/100000)+(('enrolment vs availed_PY'!L12*187*3.72)/100000)</f>
        <v>272.07336</v>
      </c>
      <c r="M15" s="327">
        <f>'enrolment vs availed_PY'!Q12*0.5/100000</f>
        <v>36.569</v>
      </c>
      <c r="N15" s="327">
        <f aca="true" t="shared" si="8" ref="N15:N21">SUM(L15:M15)</f>
        <v>308.64236</v>
      </c>
      <c r="O15" s="327">
        <f aca="true" t="shared" si="9" ref="O15:O21">(F15+I15)-L15</f>
        <v>9.201959775109287</v>
      </c>
      <c r="P15" s="327">
        <f aca="true" t="shared" si="10" ref="P15:P21">(G15+J15)-M15</f>
        <v>1.175102276671062</v>
      </c>
      <c r="Q15" s="327">
        <f aca="true" t="shared" si="11" ref="Q15:Q21">SUM(O15:P15)</f>
        <v>10.37706205178035</v>
      </c>
    </row>
    <row r="16" spans="1:17" ht="12.75">
      <c r="A16" s="8">
        <v>3</v>
      </c>
      <c r="B16" s="19" t="s">
        <v>494</v>
      </c>
      <c r="C16" s="327">
        <f>2017.59*'enrolment vs availed_PY'!G13/288140</f>
        <v>160.0964036926494</v>
      </c>
      <c r="D16" s="327">
        <f t="shared" si="0"/>
        <v>21.51821864371486</v>
      </c>
      <c r="E16" s="327">
        <f t="shared" si="1"/>
        <v>181.61462233636428</v>
      </c>
      <c r="F16" s="327">
        <f t="shared" si="2"/>
        <v>11.030646102589019</v>
      </c>
      <c r="G16" s="327">
        <f t="shared" si="3"/>
        <v>0.35223605191920593</v>
      </c>
      <c r="H16" s="327">
        <f t="shared" si="4"/>
        <v>11.382882154508225</v>
      </c>
      <c r="I16" s="327">
        <f t="shared" si="5"/>
        <v>149.065916290692</v>
      </c>
      <c r="J16" s="327">
        <f t="shared" si="6"/>
        <v>21.130989102519607</v>
      </c>
      <c r="K16" s="327">
        <f t="shared" si="7"/>
        <v>170.1969053932116</v>
      </c>
      <c r="L16" s="327">
        <f>(('enrolment vs availed_PY'!L13*45*3.72)/100000)+(('enrolment vs availed_PY'!L13*187*3.72)/100000)</f>
        <v>152.0849088</v>
      </c>
      <c r="M16" s="327">
        <f>'enrolment vs availed_PY'!Q13*0.5/100000</f>
        <v>20.44152</v>
      </c>
      <c r="N16" s="327">
        <f t="shared" si="8"/>
        <v>172.5264288</v>
      </c>
      <c r="O16" s="327">
        <f t="shared" si="9"/>
        <v>8.01165359328104</v>
      </c>
      <c r="P16" s="327">
        <f t="shared" si="10"/>
        <v>1.0417051544388123</v>
      </c>
      <c r="Q16" s="327">
        <f t="shared" si="11"/>
        <v>9.053358747719852</v>
      </c>
    </row>
    <row r="17" spans="1:17" ht="12.75">
      <c r="A17" s="8">
        <v>4</v>
      </c>
      <c r="B17" s="19" t="s">
        <v>495</v>
      </c>
      <c r="C17" s="327">
        <f>2017.59*'enrolment vs availed_PY'!G14/288140</f>
        <v>226.71454508225168</v>
      </c>
      <c r="D17" s="327">
        <f t="shared" si="0"/>
        <v>30.47222197542861</v>
      </c>
      <c r="E17" s="327">
        <f t="shared" si="1"/>
        <v>257.1867670576803</v>
      </c>
      <c r="F17" s="327">
        <f t="shared" si="2"/>
        <v>15.62063766224752</v>
      </c>
      <c r="G17" s="327">
        <f t="shared" si="3"/>
        <v>0.49880593461511763</v>
      </c>
      <c r="H17" s="327">
        <f t="shared" si="4"/>
        <v>16.119443596862638</v>
      </c>
      <c r="I17" s="327">
        <f t="shared" si="5"/>
        <v>211.09413215797875</v>
      </c>
      <c r="J17" s="327">
        <f t="shared" si="6"/>
        <v>29.923861317415145</v>
      </c>
      <c r="K17" s="327">
        <f t="shared" si="7"/>
        <v>241.0179934753939</v>
      </c>
      <c r="L17" s="327">
        <f>(('enrolment vs availed_PY'!L14*45*3.72)/100000)+(('enrolment vs availed_PY'!L14*187*3.72)/100000)</f>
        <v>216.0361728</v>
      </c>
      <c r="M17" s="327">
        <f>'enrolment vs availed_PY'!Q14*0.5/100000</f>
        <v>29.03712</v>
      </c>
      <c r="N17" s="327">
        <f t="shared" si="8"/>
        <v>245.0732928</v>
      </c>
      <c r="O17" s="327">
        <f t="shared" si="9"/>
        <v>10.678597020226277</v>
      </c>
      <c r="P17" s="327">
        <f t="shared" si="10"/>
        <v>1.3855472520302605</v>
      </c>
      <c r="Q17" s="327">
        <f t="shared" si="11"/>
        <v>12.064144272256538</v>
      </c>
    </row>
    <row r="18" spans="1:17" ht="12.75">
      <c r="A18" s="8">
        <v>5</v>
      </c>
      <c r="B18" s="19" t="s">
        <v>496</v>
      </c>
      <c r="C18" s="327">
        <f>2017.59*'enrolment vs availed_PY'!G15/288140</f>
        <v>234.38886534323592</v>
      </c>
      <c r="D18" s="327">
        <f t="shared" si="0"/>
        <v>31.503711112653573</v>
      </c>
      <c r="E18" s="327">
        <f t="shared" si="1"/>
        <v>265.89257645588947</v>
      </c>
      <c r="F18" s="327">
        <f t="shared" si="2"/>
        <v>16.149398514610954</v>
      </c>
      <c r="G18" s="327">
        <f t="shared" si="3"/>
        <v>0.5156905879086555</v>
      </c>
      <c r="H18" s="327">
        <f t="shared" si="4"/>
        <v>16.66508910251961</v>
      </c>
      <c r="I18" s="327">
        <f t="shared" si="5"/>
        <v>218.2396991740126</v>
      </c>
      <c r="J18" s="327">
        <f t="shared" si="6"/>
        <v>30.936788366766155</v>
      </c>
      <c r="K18" s="327">
        <f t="shared" si="7"/>
        <v>249.17648754077877</v>
      </c>
      <c r="L18" s="327">
        <f>(('enrolment vs availed_PY'!L15*45*3.72)/100000)+(('enrolment vs availed_PY'!L15*187*3.72)/100000)</f>
        <v>223.64818560000003</v>
      </c>
      <c r="M18" s="327">
        <f>'enrolment vs availed_PY'!Q15*0.5/100000</f>
        <v>30.06024</v>
      </c>
      <c r="N18" s="327">
        <f t="shared" si="8"/>
        <v>253.70842560000003</v>
      </c>
      <c r="O18" s="327">
        <f t="shared" si="9"/>
        <v>10.740912088623531</v>
      </c>
      <c r="P18" s="327">
        <f t="shared" si="10"/>
        <v>1.3922389546748093</v>
      </c>
      <c r="Q18" s="327">
        <f t="shared" si="11"/>
        <v>12.13315104329834</v>
      </c>
    </row>
    <row r="19" spans="1:17" ht="12.75">
      <c r="A19" s="8">
        <v>6</v>
      </c>
      <c r="B19" s="19" t="s">
        <v>497</v>
      </c>
      <c r="C19" s="327">
        <f>2017.59*'enrolment vs availed_PY'!G16/288140</f>
        <v>187.70575112792392</v>
      </c>
      <c r="D19" s="327">
        <f t="shared" si="0"/>
        <v>25.22913257444298</v>
      </c>
      <c r="E19" s="327">
        <f t="shared" si="1"/>
        <v>212.9348837023669</v>
      </c>
      <c r="F19" s="327">
        <f t="shared" si="2"/>
        <v>12.93293081141112</v>
      </c>
      <c r="G19" s="327">
        <f t="shared" si="3"/>
        <v>0.4129807489414868</v>
      </c>
      <c r="H19" s="327">
        <f t="shared" si="4"/>
        <v>13.345911560352608</v>
      </c>
      <c r="I19" s="327">
        <f t="shared" si="5"/>
        <v>174.77300638578467</v>
      </c>
      <c r="J19" s="327">
        <f t="shared" si="6"/>
        <v>24.77512355105157</v>
      </c>
      <c r="K19" s="327">
        <f t="shared" si="7"/>
        <v>199.54812993683623</v>
      </c>
      <c r="L19" s="327">
        <f>(('enrolment vs availed_PY'!L16*45*3.72)/100000)+(('enrolment vs availed_PY'!L16*187*3.72)/100000)</f>
        <v>181.1693568</v>
      </c>
      <c r="M19" s="327">
        <f>'enrolment vs availed_PY'!Q16*0.5/100000</f>
        <v>24.35072</v>
      </c>
      <c r="N19" s="327">
        <f t="shared" si="8"/>
        <v>205.5200768</v>
      </c>
      <c r="O19" s="327">
        <f t="shared" si="9"/>
        <v>6.536580397195792</v>
      </c>
      <c r="P19" s="327">
        <f t="shared" si="10"/>
        <v>0.8373842999930581</v>
      </c>
      <c r="Q19" s="327">
        <f t="shared" si="11"/>
        <v>7.37396469718885</v>
      </c>
    </row>
    <row r="20" spans="1:17" ht="12.75">
      <c r="A20" s="8">
        <v>7</v>
      </c>
      <c r="B20" s="19" t="s">
        <v>498</v>
      </c>
      <c r="C20" s="327">
        <f>2017.59*'enrolment vs availed_PY'!G17/288140</f>
        <v>287.19182983966124</v>
      </c>
      <c r="D20" s="327">
        <f t="shared" si="0"/>
        <v>38.600845769417646</v>
      </c>
      <c r="E20" s="327">
        <f t="shared" si="1"/>
        <v>325.79267560907886</v>
      </c>
      <c r="F20" s="327">
        <f t="shared" si="2"/>
        <v>19.787524050808635</v>
      </c>
      <c r="G20" s="327">
        <f t="shared" si="3"/>
        <v>0.6318650135350871</v>
      </c>
      <c r="H20" s="327">
        <f t="shared" si="4"/>
        <v>20.419389064343722</v>
      </c>
      <c r="I20" s="327">
        <f t="shared" si="5"/>
        <v>267.4045904768515</v>
      </c>
      <c r="J20" s="327">
        <f t="shared" si="6"/>
        <v>37.906207052127435</v>
      </c>
      <c r="K20" s="327">
        <f t="shared" si="7"/>
        <v>305.310797528979</v>
      </c>
      <c r="L20" s="327">
        <f>(('enrolment vs availed_PY'!L17*45*3.72)/100000)+(('enrolment vs availed_PY'!L17*187*3.72)/100000)</f>
        <v>274.91276160000007</v>
      </c>
      <c r="M20" s="327">
        <f>'enrolment vs availed_PY'!Q17*0.5/100000</f>
        <v>36.95064</v>
      </c>
      <c r="N20" s="327">
        <f t="shared" si="8"/>
        <v>311.8634016000001</v>
      </c>
      <c r="O20" s="327">
        <f t="shared" si="9"/>
        <v>12.279352927660113</v>
      </c>
      <c r="P20" s="327">
        <f t="shared" si="10"/>
        <v>1.5874320656625187</v>
      </c>
      <c r="Q20" s="327">
        <f t="shared" si="11"/>
        <v>13.866784993322632</v>
      </c>
    </row>
    <row r="21" spans="1:17" ht="12.75">
      <c r="A21" s="8">
        <v>8</v>
      </c>
      <c r="B21" s="19" t="s">
        <v>499</v>
      </c>
      <c r="C21" s="327">
        <f>2017.59*'enrolment vs availed_PY'!G18/288140</f>
        <v>267.697936038037</v>
      </c>
      <c r="D21" s="327">
        <f t="shared" si="0"/>
        <v>35.980712778510444</v>
      </c>
      <c r="E21" s="327">
        <f t="shared" si="1"/>
        <v>303.6786488165475</v>
      </c>
      <c r="F21" s="327">
        <f t="shared" si="2"/>
        <v>18.4443942944402</v>
      </c>
      <c r="G21" s="327">
        <f t="shared" si="3"/>
        <v>0.5889755292566113</v>
      </c>
      <c r="H21" s="327">
        <f t="shared" si="4"/>
        <v>19.033369823696813</v>
      </c>
      <c r="I21" s="327">
        <f t="shared" si="5"/>
        <v>249.25380710765597</v>
      </c>
      <c r="J21" s="327">
        <f t="shared" si="6"/>
        <v>35.33322447421392</v>
      </c>
      <c r="K21" s="327">
        <f t="shared" si="7"/>
        <v>284.5870315818699</v>
      </c>
      <c r="L21" s="327">
        <f>(('enrolment vs availed_PY'!L18*45*3.72)/100000)+(('enrolment vs availed_PY'!L18*187*3.72)/100000)</f>
        <v>255.4080576</v>
      </c>
      <c r="M21" s="327">
        <f>'enrolment vs availed_PY'!Q18*0.5/100000</f>
        <v>34.32904</v>
      </c>
      <c r="N21" s="327">
        <f t="shared" si="8"/>
        <v>289.7370976</v>
      </c>
      <c r="O21" s="327">
        <f t="shared" si="9"/>
        <v>12.290143802096168</v>
      </c>
      <c r="P21" s="327">
        <f t="shared" si="10"/>
        <v>1.5931600034705298</v>
      </c>
      <c r="Q21" s="327">
        <f t="shared" si="11"/>
        <v>13.883303805566698</v>
      </c>
    </row>
    <row r="22" spans="1:25" ht="12.75">
      <c r="A22" s="3"/>
      <c r="B22" s="27" t="s">
        <v>500</v>
      </c>
      <c r="C22" s="327">
        <f>SUM(C14:C21)</f>
        <v>2017.5899999999997</v>
      </c>
      <c r="D22" s="327">
        <f aca="true" t="shared" si="12" ref="D22:Q22">SUM(D14:D21)</f>
        <v>271.18</v>
      </c>
      <c r="E22" s="327">
        <f t="shared" si="12"/>
        <v>2288.77</v>
      </c>
      <c r="F22" s="327">
        <f t="shared" si="12"/>
        <v>139.012</v>
      </c>
      <c r="G22" s="327">
        <f t="shared" si="12"/>
        <v>4.439</v>
      </c>
      <c r="H22" s="327">
        <f t="shared" si="12"/>
        <v>143.45099999999996</v>
      </c>
      <c r="I22" s="327">
        <f t="shared" si="12"/>
        <v>1878.58</v>
      </c>
      <c r="J22" s="327">
        <f t="shared" si="12"/>
        <v>266.29999999999995</v>
      </c>
      <c r="K22" s="327">
        <f t="shared" si="12"/>
        <v>2144.8799999999997</v>
      </c>
      <c r="L22" s="327">
        <f t="shared" si="12"/>
        <v>1926.2966496000004</v>
      </c>
      <c r="M22" s="327">
        <f t="shared" si="12"/>
        <v>258.91083999999995</v>
      </c>
      <c r="N22" s="327">
        <f t="shared" si="12"/>
        <v>2185.2074896</v>
      </c>
      <c r="O22" s="327">
        <f t="shared" si="12"/>
        <v>91.29535039999973</v>
      </c>
      <c r="P22" s="327">
        <f t="shared" si="12"/>
        <v>11.82815999999998</v>
      </c>
      <c r="Q22" s="327">
        <f t="shared" si="12"/>
        <v>103.12351039999973</v>
      </c>
      <c r="S22" s="435"/>
      <c r="U22" s="436"/>
      <c r="V22" s="439"/>
      <c r="W22" s="436"/>
      <c r="X22" s="439"/>
      <c r="Y22" s="436"/>
    </row>
    <row r="23" spans="1:17" ht="12.75">
      <c r="A23" s="12"/>
      <c r="B23" s="28"/>
      <c r="C23" s="28"/>
      <c r="D23" s="28"/>
      <c r="E23" s="21"/>
      <c r="F23" s="21"/>
      <c r="G23" s="21"/>
      <c r="H23" s="21"/>
      <c r="I23" s="21"/>
      <c r="J23" s="21"/>
      <c r="K23" s="21"/>
      <c r="L23" s="21"/>
      <c r="M23" s="21" t="s">
        <v>11</v>
      </c>
      <c r="N23" s="21"/>
      <c r="O23" s="21" t="s">
        <v>11</v>
      </c>
      <c r="P23" s="21"/>
      <c r="Q23" s="21"/>
    </row>
    <row r="24" spans="1:19" ht="11.25" customHeight="1">
      <c r="A24" s="21" t="s">
        <v>379</v>
      </c>
      <c r="B24" s="21"/>
      <c r="C24" s="21"/>
      <c r="D24" s="21"/>
      <c r="E24" s="21"/>
      <c r="F24" s="21"/>
      <c r="G24" s="21"/>
      <c r="H24" s="21"/>
      <c r="I24" s="21"/>
      <c r="J24" s="21" t="s">
        <v>11</v>
      </c>
      <c r="K24" s="21" t="s">
        <v>11</v>
      </c>
      <c r="L24" s="21" t="s">
        <v>11</v>
      </c>
      <c r="M24" s="439" t="s">
        <v>11</v>
      </c>
      <c r="N24" s="21" t="s">
        <v>11</v>
      </c>
      <c r="O24" s="21"/>
      <c r="S24" s="16" t="s">
        <v>11</v>
      </c>
    </row>
    <row r="25" spans="1:17" ht="14.25" customHeight="1">
      <c r="A25" s="739" t="s">
        <v>1029</v>
      </c>
      <c r="B25" s="739"/>
      <c r="C25" s="739"/>
      <c r="D25" s="739"/>
      <c r="E25" s="739"/>
      <c r="F25" s="739"/>
      <c r="G25" s="739"/>
      <c r="H25" s="739"/>
      <c r="I25" s="739"/>
      <c r="J25" s="739"/>
      <c r="K25" s="739"/>
      <c r="L25" s="739"/>
      <c r="M25" s="739"/>
      <c r="N25" s="739"/>
      <c r="O25" s="739"/>
      <c r="P25" s="739"/>
      <c r="Q25" s="739"/>
    </row>
    <row r="26" spans="1:17" ht="15.75" customHeight="1">
      <c r="A26" s="281"/>
      <c r="B26" s="740"/>
      <c r="C26" s="740"/>
      <c r="D26" s="740"/>
      <c r="E26" s="740"/>
      <c r="F26" s="740"/>
      <c r="G26" s="740"/>
      <c r="H26" s="740"/>
      <c r="I26" s="740"/>
      <c r="J26" s="740"/>
      <c r="K26" s="740"/>
      <c r="L26" s="740"/>
      <c r="M26" s="740"/>
      <c r="N26" s="740"/>
      <c r="O26" s="43"/>
      <c r="P26" s="43"/>
      <c r="Q26" s="43"/>
    </row>
    <row r="27" spans="1:17" ht="12.75">
      <c r="A27" s="15" t="s">
        <v>12</v>
      </c>
      <c r="B27" s="15"/>
      <c r="F27" s="488"/>
      <c r="H27" s="16" t="s">
        <v>11</v>
      </c>
      <c r="J27" s="342"/>
      <c r="K27" s="15"/>
      <c r="L27" s="15"/>
      <c r="M27" s="15" t="s">
        <v>11</v>
      </c>
      <c r="O27" s="607"/>
      <c r="P27" s="607"/>
      <c r="Q27" s="607"/>
    </row>
    <row r="28" spans="2:17" ht="12.75" customHeight="1">
      <c r="B28" s="86"/>
      <c r="E28" s="33"/>
      <c r="F28" s="488"/>
      <c r="H28" s="33"/>
      <c r="J28" s="342"/>
      <c r="K28" s="86"/>
      <c r="L28" s="86"/>
      <c r="M28" s="86"/>
      <c r="N28" s="86"/>
      <c r="O28" s="607" t="s">
        <v>1023</v>
      </c>
      <c r="P28" s="607"/>
      <c r="Q28" s="607"/>
    </row>
    <row r="29" spans="2:17" ht="12.75" customHeight="1">
      <c r="B29" s="86"/>
      <c r="E29" s="33"/>
      <c r="F29" s="488"/>
      <c r="H29" s="33"/>
      <c r="J29" s="342"/>
      <c r="K29" s="86"/>
      <c r="L29" s="86"/>
      <c r="M29" s="86"/>
      <c r="N29" s="86"/>
      <c r="O29" s="607" t="s">
        <v>504</v>
      </c>
      <c r="P29" s="607"/>
      <c r="Q29" s="607"/>
    </row>
    <row r="30" spans="1:18" ht="12.75">
      <c r="A30" s="15"/>
      <c r="B30" s="15"/>
      <c r="F30" s="488"/>
      <c r="J30" s="342"/>
      <c r="K30" s="15"/>
      <c r="L30" s="15"/>
      <c r="M30" s="15"/>
      <c r="O30" s="589" t="s">
        <v>566</v>
      </c>
      <c r="P30" s="589"/>
      <c r="Q30" s="589"/>
      <c r="R30" s="589"/>
    </row>
    <row r="31" spans="6:10" ht="12.75">
      <c r="F31" s="488"/>
      <c r="J31" s="342"/>
    </row>
    <row r="32" spans="6:17" ht="12.75">
      <c r="F32" s="488"/>
      <c r="J32" s="342"/>
      <c r="L32" s="342"/>
      <c r="O32" s="342"/>
      <c r="P32" s="344"/>
      <c r="Q32" s="342"/>
    </row>
    <row r="33" spans="6:17" ht="12.75">
      <c r="F33" s="488"/>
      <c r="J33" s="342"/>
      <c r="L33" s="342"/>
      <c r="O33" s="342"/>
      <c r="P33" s="344"/>
      <c r="Q33" s="342"/>
    </row>
    <row r="34" spans="6:17" ht="12.75">
      <c r="F34" s="488"/>
      <c r="J34" s="342"/>
      <c r="K34" s="16" t="s">
        <v>11</v>
      </c>
      <c r="L34" s="342"/>
      <c r="O34" s="342"/>
      <c r="P34" s="344"/>
      <c r="Q34" s="342"/>
    </row>
    <row r="35" spans="10:17" ht="12.75">
      <c r="J35" s="342"/>
      <c r="L35" s="342"/>
      <c r="O35" s="342"/>
      <c r="P35" s="344"/>
      <c r="Q35" s="342"/>
    </row>
    <row r="36" spans="3:17" ht="12.75">
      <c r="C36" s="15"/>
      <c r="J36" s="342"/>
      <c r="L36" s="342"/>
      <c r="O36" s="342"/>
      <c r="P36" s="344"/>
      <c r="Q36" s="342"/>
    </row>
    <row r="37" spans="3:17" ht="12.75">
      <c r="C37" s="15"/>
      <c r="I37" s="343"/>
      <c r="L37" s="342"/>
      <c r="O37" s="342"/>
      <c r="P37" s="344"/>
      <c r="Q37" s="342"/>
    </row>
    <row r="38" spans="9:17" ht="12.75">
      <c r="I38" s="343"/>
      <c r="L38" s="342"/>
      <c r="O38" s="342"/>
      <c r="P38" s="344"/>
      <c r="Q38" s="342"/>
    </row>
    <row r="39" spans="9:17" ht="12.75">
      <c r="I39" s="343"/>
      <c r="L39" s="342"/>
      <c r="O39" s="342"/>
      <c r="P39" s="344"/>
      <c r="Q39" s="342"/>
    </row>
    <row r="40" spans="9:18" ht="12.75">
      <c r="I40" s="343"/>
      <c r="L40" s="342"/>
      <c r="O40" s="342"/>
      <c r="P40" s="344"/>
      <c r="Q40" s="342"/>
      <c r="R40" s="342"/>
    </row>
  </sheetData>
  <sheetProtection/>
  <mergeCells count="20">
    <mergeCell ref="A11:A12"/>
    <mergeCell ref="B11:B12"/>
    <mergeCell ref="I11:K11"/>
    <mergeCell ref="P1:Q1"/>
    <mergeCell ref="A2:Q2"/>
    <mergeCell ref="A3:Q3"/>
    <mergeCell ref="N10:Q10"/>
    <mergeCell ref="A6:Q6"/>
    <mergeCell ref="A9:B9"/>
    <mergeCell ref="P9:Q9"/>
    <mergeCell ref="O29:Q29"/>
    <mergeCell ref="O30:R30"/>
    <mergeCell ref="O11:Q11"/>
    <mergeCell ref="L11:N11"/>
    <mergeCell ref="C11:E11"/>
    <mergeCell ref="F11:H11"/>
    <mergeCell ref="A25:Q25"/>
    <mergeCell ref="O27:Q27"/>
    <mergeCell ref="O28:Q28"/>
    <mergeCell ref="B26:N26"/>
  </mergeCells>
  <printOptions horizontalCentered="1"/>
  <pageMargins left="0.6" right="0.3" top="1.3" bottom="0" header="0.93" footer="0.31496062992125984"/>
  <pageSetup fitToHeight="1" fitToWidth="1" horizontalDpi="600" verticalDpi="600" orientation="landscape" paperSize="9" scale="87" r:id="rId1"/>
</worksheet>
</file>

<file path=xl/worksheets/sheet24.xml><?xml version="1.0" encoding="utf-8"?>
<worksheet xmlns="http://schemas.openxmlformats.org/spreadsheetml/2006/main" xmlns:r="http://schemas.openxmlformats.org/officeDocument/2006/relationships">
  <sheetPr>
    <pageSetUpPr fitToPage="1"/>
  </sheetPr>
  <dimension ref="A1:Y41"/>
  <sheetViews>
    <sheetView view="pageBreakPreview" zoomScaleSheetLayoutView="100" zoomScalePageLayoutView="0" workbookViewId="0" topLeftCell="A1">
      <selection activeCell="B10" sqref="B10:B11"/>
    </sheetView>
  </sheetViews>
  <sheetFormatPr defaultColWidth="9.140625" defaultRowHeight="12.75"/>
  <cols>
    <col min="1" max="1" width="7.421875" style="16" customWidth="1"/>
    <col min="2" max="2" width="13.140625" style="16" customWidth="1"/>
    <col min="3" max="4" width="9.00390625" style="16" customWidth="1"/>
    <col min="5" max="5" width="9.421875" style="16" customWidth="1"/>
    <col min="6" max="8" width="8.57421875" style="16" customWidth="1"/>
    <col min="9" max="9" width="9.28125" style="16" customWidth="1"/>
    <col min="10" max="10" width="7.57421875" style="16" customWidth="1"/>
    <col min="11" max="11" width="8.57421875" style="16" customWidth="1"/>
    <col min="12" max="12" width="8.7109375" style="16" customWidth="1"/>
    <col min="13" max="13" width="7.8515625" style="16" customWidth="1"/>
    <col min="14" max="14" width="8.8515625" style="16" customWidth="1"/>
    <col min="15" max="15" width="12.28125" style="16" customWidth="1"/>
    <col min="16" max="16" width="11.8515625" style="16" customWidth="1"/>
    <col min="17" max="17" width="12.421875" style="16" customWidth="1"/>
    <col min="18" max="16384" width="9.140625" style="16" customWidth="1"/>
  </cols>
  <sheetData>
    <row r="1" spans="8:21" ht="15">
      <c r="H1" s="31"/>
      <c r="I1" s="31"/>
      <c r="J1" s="31"/>
      <c r="K1" s="31"/>
      <c r="L1" s="31"/>
      <c r="M1" s="31"/>
      <c r="N1" s="31"/>
      <c r="O1" s="31"/>
      <c r="P1" s="674" t="s">
        <v>88</v>
      </c>
      <c r="Q1" s="674"/>
      <c r="R1" s="669"/>
      <c r="T1" s="44"/>
      <c r="U1" s="44"/>
    </row>
    <row r="2" spans="1:21" ht="15">
      <c r="A2" s="682" t="s">
        <v>0</v>
      </c>
      <c r="B2" s="682"/>
      <c r="C2" s="682"/>
      <c r="D2" s="682"/>
      <c r="E2" s="682"/>
      <c r="F2" s="682"/>
      <c r="G2" s="682"/>
      <c r="H2" s="682"/>
      <c r="I2" s="682"/>
      <c r="J2" s="682"/>
      <c r="K2" s="682"/>
      <c r="L2" s="682"/>
      <c r="M2" s="682"/>
      <c r="N2" s="682"/>
      <c r="O2" s="682"/>
      <c r="P2" s="682"/>
      <c r="Q2" s="682"/>
      <c r="R2" s="669"/>
      <c r="S2" s="46"/>
      <c r="T2" s="46"/>
      <c r="U2" s="46"/>
    </row>
    <row r="3" spans="1:21" ht="20.25">
      <c r="A3" s="621" t="s">
        <v>827</v>
      </c>
      <c r="B3" s="621"/>
      <c r="C3" s="621"/>
      <c r="D3" s="621"/>
      <c r="E3" s="621"/>
      <c r="F3" s="621"/>
      <c r="G3" s="621"/>
      <c r="H3" s="621"/>
      <c r="I3" s="621"/>
      <c r="J3" s="621"/>
      <c r="K3" s="621"/>
      <c r="L3" s="621"/>
      <c r="M3" s="621"/>
      <c r="N3" s="621"/>
      <c r="O3" s="621"/>
      <c r="P3" s="621"/>
      <c r="Q3" s="621"/>
      <c r="R3" s="669"/>
      <c r="S3" s="45"/>
      <c r="T3" s="45"/>
      <c r="U3" s="45"/>
    </row>
    <row r="4" ht="10.5" customHeight="1">
      <c r="R4" s="669"/>
    </row>
    <row r="5" spans="1:18" ht="9" customHeight="1">
      <c r="A5" s="24"/>
      <c r="B5" s="24"/>
      <c r="C5" s="24"/>
      <c r="D5" s="24"/>
      <c r="E5" s="23"/>
      <c r="F5" s="23"/>
      <c r="G5" s="23"/>
      <c r="H5" s="23"/>
      <c r="I5" s="23"/>
      <c r="J5" s="23"/>
      <c r="K5" s="23"/>
      <c r="L5" s="23"/>
      <c r="M5" s="23"/>
      <c r="N5" s="24"/>
      <c r="O5" s="24"/>
      <c r="P5" s="23"/>
      <c r="Q5" s="21"/>
      <c r="R5" s="669"/>
    </row>
    <row r="6" spans="1:18" ht="18" customHeight="1">
      <c r="A6" s="622" t="s">
        <v>850</v>
      </c>
      <c r="B6" s="622"/>
      <c r="C6" s="622"/>
      <c r="D6" s="622"/>
      <c r="E6" s="622"/>
      <c r="F6" s="622"/>
      <c r="G6" s="622"/>
      <c r="H6" s="622"/>
      <c r="I6" s="622"/>
      <c r="J6" s="622"/>
      <c r="K6" s="622"/>
      <c r="L6" s="622"/>
      <c r="M6" s="622"/>
      <c r="N6" s="622"/>
      <c r="O6" s="622"/>
      <c r="P6" s="622"/>
      <c r="Q6" s="622"/>
      <c r="R6" s="669"/>
    </row>
    <row r="7" ht="5.25" customHeight="1">
      <c r="R7" s="669"/>
    </row>
    <row r="8" spans="1:18" ht="12.75">
      <c r="A8" s="589" t="s">
        <v>491</v>
      </c>
      <c r="B8" s="589"/>
      <c r="Q8" s="30" t="s">
        <v>21</v>
      </c>
      <c r="R8" s="669"/>
    </row>
    <row r="9" spans="1:19" ht="15.75">
      <c r="A9" s="14"/>
      <c r="N9" s="667" t="s">
        <v>989</v>
      </c>
      <c r="O9" s="667"/>
      <c r="P9" s="667"/>
      <c r="Q9" s="667"/>
      <c r="R9" s="669"/>
      <c r="S9" s="21"/>
    </row>
    <row r="10" spans="1:18" ht="36.75" customHeight="1">
      <c r="A10" s="627" t="s">
        <v>2</v>
      </c>
      <c r="B10" s="627" t="s">
        <v>3</v>
      </c>
      <c r="C10" s="590" t="s">
        <v>851</v>
      </c>
      <c r="D10" s="590"/>
      <c r="E10" s="590"/>
      <c r="F10" s="590" t="s">
        <v>871</v>
      </c>
      <c r="G10" s="590"/>
      <c r="H10" s="590"/>
      <c r="I10" s="636" t="s">
        <v>388</v>
      </c>
      <c r="J10" s="637"/>
      <c r="K10" s="738"/>
      <c r="L10" s="636" t="s">
        <v>89</v>
      </c>
      <c r="M10" s="637"/>
      <c r="N10" s="738"/>
      <c r="O10" s="735" t="s">
        <v>987</v>
      </c>
      <c r="P10" s="736"/>
      <c r="Q10" s="737"/>
      <c r="R10" s="669"/>
    </row>
    <row r="11" spans="1:17" ht="32.25" customHeight="1">
      <c r="A11" s="629"/>
      <c r="B11" s="629"/>
      <c r="C11" s="261" t="s">
        <v>174</v>
      </c>
      <c r="D11" s="261" t="s">
        <v>383</v>
      </c>
      <c r="E11" s="261" t="s">
        <v>16</v>
      </c>
      <c r="F11" s="261" t="s">
        <v>174</v>
      </c>
      <c r="G11" s="261" t="s">
        <v>384</v>
      </c>
      <c r="H11" s="261" t="s">
        <v>16</v>
      </c>
      <c r="I11" s="261" t="s">
        <v>174</v>
      </c>
      <c r="J11" s="261" t="s">
        <v>384</v>
      </c>
      <c r="K11" s="261" t="s">
        <v>16</v>
      </c>
      <c r="L11" s="261" t="s">
        <v>174</v>
      </c>
      <c r="M11" s="261" t="s">
        <v>384</v>
      </c>
      <c r="N11" s="261" t="s">
        <v>16</v>
      </c>
      <c r="O11" s="261" t="s">
        <v>239</v>
      </c>
      <c r="P11" s="261" t="s">
        <v>385</v>
      </c>
      <c r="Q11" s="261" t="s">
        <v>110</v>
      </c>
    </row>
    <row r="12" spans="1:17" s="71" customFormat="1" ht="12.75">
      <c r="A12" s="68">
        <v>1</v>
      </c>
      <c r="B12" s="68">
        <v>2</v>
      </c>
      <c r="C12" s="68">
        <v>3</v>
      </c>
      <c r="D12" s="68">
        <v>4</v>
      </c>
      <c r="E12" s="68">
        <v>5</v>
      </c>
      <c r="F12" s="68">
        <v>6</v>
      </c>
      <c r="G12" s="68">
        <v>7</v>
      </c>
      <c r="H12" s="68">
        <v>8</v>
      </c>
      <c r="I12" s="68">
        <v>9</v>
      </c>
      <c r="J12" s="68">
        <v>10</v>
      </c>
      <c r="K12" s="68">
        <v>11</v>
      </c>
      <c r="L12" s="68">
        <v>12</v>
      </c>
      <c r="M12" s="68">
        <v>13</v>
      </c>
      <c r="N12" s="68">
        <v>14</v>
      </c>
      <c r="O12" s="68">
        <v>15</v>
      </c>
      <c r="P12" s="68">
        <v>16</v>
      </c>
      <c r="Q12" s="68">
        <v>17</v>
      </c>
    </row>
    <row r="13" spans="1:17" ht="12.75">
      <c r="A13" s="8">
        <v>1</v>
      </c>
      <c r="B13" s="19" t="s">
        <v>492</v>
      </c>
      <c r="C13" s="327">
        <f>1667.36*'enrolment vs availed_UPY'!G11/177385</f>
        <v>324.7679079967303</v>
      </c>
      <c r="D13" s="327">
        <f>185.93*C13/1667.36</f>
        <v>36.21539267694563</v>
      </c>
      <c r="E13" s="327">
        <f>SUM(C13:D13)</f>
        <v>360.9833006736759</v>
      </c>
      <c r="F13" s="327">
        <f>33.226*C13/1667.36</f>
        <v>6.4717508583025625</v>
      </c>
      <c r="G13" s="327">
        <f>17.611*D13/185.93</f>
        <v>3.4302655861544102</v>
      </c>
      <c r="H13" s="327">
        <f>SUM(F13:G13)</f>
        <v>9.902016444456972</v>
      </c>
      <c r="I13" s="327">
        <f>1634.13*C13/1667.36</f>
        <v>318.29537801956207</v>
      </c>
      <c r="J13" s="327">
        <f>168.32*D13/185.93</f>
        <v>32.78532187050766</v>
      </c>
      <c r="K13" s="327">
        <f>SUM(I13:J13)</f>
        <v>351.0806998900697</v>
      </c>
      <c r="L13" s="327">
        <f>(('enrolment vs availed_UPY'!L11*45*5.56)/100000)+(('enrolment vs availed_UPY'!L11*186*5.56)/100000)</f>
        <v>312.54900599999996</v>
      </c>
      <c r="M13" s="327">
        <f>(('enrolment vs availed_UPY'!L11*45*0.62)/100000)+(('enrolment vs availed_UPY'!L11*186*0.62)/100000)</f>
        <v>34.852587</v>
      </c>
      <c r="N13" s="327">
        <f>SUM(L13:M13)</f>
        <v>347.40159299999993</v>
      </c>
      <c r="O13" s="327">
        <f>(F13+I13)-L13</f>
        <v>12.218122877864687</v>
      </c>
      <c r="P13" s="327">
        <f>(G13+J13)-M13</f>
        <v>1.3630004566620713</v>
      </c>
      <c r="Q13" s="327">
        <f>(H13+K13)-N13</f>
        <v>13.581123334526751</v>
      </c>
    </row>
    <row r="14" spans="1:17" ht="12.75">
      <c r="A14" s="8">
        <v>2</v>
      </c>
      <c r="B14" s="19" t="s">
        <v>493</v>
      </c>
      <c r="C14" s="327">
        <f>1667.36*'enrolment vs availed_UPY'!G12/177385</f>
        <v>227.96073354567747</v>
      </c>
      <c r="D14" s="327">
        <f aca="true" t="shared" si="0" ref="D14:D20">185.93*C14/1667.36</f>
        <v>25.420268681117342</v>
      </c>
      <c r="E14" s="327">
        <f aca="true" t="shared" si="1" ref="E14:E20">SUM(C14:D14)</f>
        <v>253.3810022267948</v>
      </c>
      <c r="F14" s="327">
        <f aca="true" t="shared" si="2" ref="F14:F20">33.226*C14/1667.36</f>
        <v>4.542644259661189</v>
      </c>
      <c r="G14" s="327">
        <f aca="true" t="shared" si="3" ref="G14:G20">17.611*D14/185.93</f>
        <v>2.4077682554894717</v>
      </c>
      <c r="H14" s="327">
        <f aca="true" t="shared" si="4" ref="H14:H20">SUM(F14:G14)</f>
        <v>6.95041251515066</v>
      </c>
      <c r="I14" s="327">
        <f aca="true" t="shared" si="5" ref="I14:I20">1634.13*C14/1667.36</f>
        <v>223.41754240775714</v>
      </c>
      <c r="J14" s="327">
        <f aca="true" t="shared" si="6" ref="J14:J20">168.32*D14/185.93</f>
        <v>23.012637145192656</v>
      </c>
      <c r="K14" s="327">
        <f aca="true" t="shared" si="7" ref="K14:K20">SUM(I14:J14)</f>
        <v>246.4301795529498</v>
      </c>
      <c r="L14" s="327">
        <f>(('enrolment vs availed_UPY'!L12*45*5.56)/100000)+(('enrolment vs availed_UPY'!L12*186*5.56)/100000)</f>
        <v>224.3520048</v>
      </c>
      <c r="M14" s="327">
        <f>(('enrolment vs availed_UPY'!L12*45*0.62)/100000)+(('enrolment vs availed_UPY'!L12*186*0.62)/100000)</f>
        <v>25.017669599999998</v>
      </c>
      <c r="N14" s="327">
        <f aca="true" t="shared" si="8" ref="N14:N20">SUM(L14:M14)</f>
        <v>249.3696744</v>
      </c>
      <c r="O14" s="327">
        <f aca="true" t="shared" si="9" ref="O14:O20">(F14+I14)-L14</f>
        <v>3.608181867418324</v>
      </c>
      <c r="P14" s="327">
        <f aca="true" t="shared" si="10" ref="P14:P20">(G14+J14)-M14</f>
        <v>0.4027358006821302</v>
      </c>
      <c r="Q14" s="327">
        <f aca="true" t="shared" si="11" ref="Q14:Q20">(H14+K14)-N14</f>
        <v>4.010917668100433</v>
      </c>
    </row>
    <row r="15" spans="1:17" ht="12.75">
      <c r="A15" s="8">
        <v>3</v>
      </c>
      <c r="B15" s="19" t="s">
        <v>494</v>
      </c>
      <c r="C15" s="327">
        <f>1667.36*'enrolment vs availed_UPY'!G13/177385</f>
        <v>139.11507737407334</v>
      </c>
      <c r="D15" s="327">
        <f t="shared" si="0"/>
        <v>15.512946415987823</v>
      </c>
      <c r="E15" s="327">
        <f t="shared" si="1"/>
        <v>154.62802379006115</v>
      </c>
      <c r="F15" s="327">
        <f t="shared" si="2"/>
        <v>2.7721893057473856</v>
      </c>
      <c r="G15" s="327">
        <f t="shared" si="3"/>
        <v>1.4693621219381572</v>
      </c>
      <c r="H15" s="327">
        <f t="shared" si="4"/>
        <v>4.241551427685543</v>
      </c>
      <c r="I15" s="327">
        <f t="shared" si="5"/>
        <v>136.34255433097502</v>
      </c>
      <c r="J15" s="327">
        <f t="shared" si="6"/>
        <v>14.043667728387405</v>
      </c>
      <c r="K15" s="327">
        <f t="shared" si="7"/>
        <v>150.3862220593624</v>
      </c>
      <c r="L15" s="327">
        <f>(('enrolment vs availed_UPY'!L13*45*5.56)/100000)+(('enrolment vs availed_UPY'!L13*186*5.56)/100000)</f>
        <v>135.9751932</v>
      </c>
      <c r="M15" s="327">
        <f>(('enrolment vs availed_UPY'!L13*45*0.62)/100000)+(('enrolment vs availed_UPY'!L13*186*0.62)/100000)</f>
        <v>15.162701400000001</v>
      </c>
      <c r="N15" s="327">
        <f t="shared" si="8"/>
        <v>151.1378946</v>
      </c>
      <c r="O15" s="327">
        <f t="shared" si="9"/>
        <v>3.139550436722402</v>
      </c>
      <c r="P15" s="327">
        <f t="shared" si="10"/>
        <v>0.35032845032556104</v>
      </c>
      <c r="Q15" s="327">
        <f t="shared" si="11"/>
        <v>3.4898788870479507</v>
      </c>
    </row>
    <row r="16" spans="1:17" ht="12.75">
      <c r="A16" s="8">
        <v>4</v>
      </c>
      <c r="B16" s="19" t="s">
        <v>495</v>
      </c>
      <c r="C16" s="327">
        <f>1667.36*'enrolment vs availed_UPY'!G14/177385</f>
        <v>202.01765154889083</v>
      </c>
      <c r="D16" s="327">
        <f t="shared" si="0"/>
        <v>22.527313808946644</v>
      </c>
      <c r="E16" s="327">
        <f t="shared" si="1"/>
        <v>224.54496535783747</v>
      </c>
      <c r="F16" s="327">
        <f t="shared" si="2"/>
        <v>4.025668416156947</v>
      </c>
      <c r="G16" s="327">
        <f t="shared" si="3"/>
        <v>2.133752075992897</v>
      </c>
      <c r="H16" s="327">
        <f t="shared" si="4"/>
        <v>6.159420492149843</v>
      </c>
      <c r="I16" s="327">
        <f t="shared" si="5"/>
        <v>197.99149849198074</v>
      </c>
      <c r="J16" s="327">
        <f t="shared" si="6"/>
        <v>20.393682893142035</v>
      </c>
      <c r="K16" s="327">
        <f t="shared" si="7"/>
        <v>218.38518138512276</v>
      </c>
      <c r="L16" s="327">
        <f>(('enrolment vs availed_UPY'!L14*45*5.56)/100000)+(('enrolment vs availed_UPY'!L14*186*5.56)/100000)</f>
        <v>197.4831936</v>
      </c>
      <c r="M16" s="327">
        <f>(('enrolment vs availed_UPY'!L14*45*0.62)/100000)+(('enrolment vs availed_UPY'!L14*186*0.62)/100000)</f>
        <v>22.021507200000002</v>
      </c>
      <c r="N16" s="327">
        <f t="shared" si="8"/>
        <v>219.5047008</v>
      </c>
      <c r="O16" s="327">
        <f t="shared" si="9"/>
        <v>4.533973308137689</v>
      </c>
      <c r="P16" s="327">
        <f t="shared" si="10"/>
        <v>0.5059277691349315</v>
      </c>
      <c r="Q16" s="327">
        <f t="shared" si="11"/>
        <v>5.039901077272617</v>
      </c>
    </row>
    <row r="17" spans="1:17" ht="12.75">
      <c r="A17" s="8">
        <v>5</v>
      </c>
      <c r="B17" s="19" t="s">
        <v>496</v>
      </c>
      <c r="C17" s="327">
        <f>1667.36*'enrolment vs availed_UPY'!G15/177385</f>
        <v>220.75118865744</v>
      </c>
      <c r="D17" s="327">
        <f t="shared" si="0"/>
        <v>24.61632071482932</v>
      </c>
      <c r="E17" s="327">
        <f t="shared" si="1"/>
        <v>245.36750937226932</v>
      </c>
      <c r="F17" s="327">
        <f t="shared" si="2"/>
        <v>4.398977421991712</v>
      </c>
      <c r="G17" s="327">
        <f t="shared" si="3"/>
        <v>2.3316195563322712</v>
      </c>
      <c r="H17" s="327">
        <f t="shared" si="4"/>
        <v>6.730596978323984</v>
      </c>
      <c r="I17" s="327">
        <f t="shared" si="5"/>
        <v>216.3516816529019</v>
      </c>
      <c r="J17" s="327">
        <f t="shared" si="6"/>
        <v>22.28483355413366</v>
      </c>
      <c r="K17" s="327">
        <f t="shared" si="7"/>
        <v>238.63651520703556</v>
      </c>
      <c r="L17" s="327">
        <f>(('enrolment vs availed_UPY'!L15*45*5.56)/100000)+(('enrolment vs availed_UPY'!L15*186*5.56)/100000)</f>
        <v>215.6697312</v>
      </c>
      <c r="M17" s="327">
        <f>(('enrolment vs availed_UPY'!L15*45*0.62)/100000)+(('enrolment vs availed_UPY'!L15*186*0.62)/100000)</f>
        <v>24.0495024</v>
      </c>
      <c r="N17" s="327">
        <f t="shared" si="8"/>
        <v>239.7192336</v>
      </c>
      <c r="O17" s="327">
        <f t="shared" si="9"/>
        <v>5.080927874893604</v>
      </c>
      <c r="P17" s="327">
        <f t="shared" si="10"/>
        <v>0.5669507104659282</v>
      </c>
      <c r="Q17" s="327">
        <f t="shared" si="11"/>
        <v>5.6478785853595355</v>
      </c>
    </row>
    <row r="18" spans="1:17" ht="12.75">
      <c r="A18" s="8">
        <v>6</v>
      </c>
      <c r="B18" s="19" t="s">
        <v>497</v>
      </c>
      <c r="C18" s="327">
        <f>1667.36*'enrolment vs availed_UPY'!G16/177385</f>
        <v>144.54808512557432</v>
      </c>
      <c r="D18" s="327">
        <f t="shared" si="0"/>
        <v>16.118789863855458</v>
      </c>
      <c r="E18" s="327">
        <f t="shared" si="1"/>
        <v>160.66687498942977</v>
      </c>
      <c r="F18" s="327">
        <f t="shared" si="2"/>
        <v>2.8804545367421146</v>
      </c>
      <c r="G18" s="327">
        <f t="shared" si="3"/>
        <v>1.5267466696733096</v>
      </c>
      <c r="H18" s="327">
        <f t="shared" si="4"/>
        <v>4.407201206415424</v>
      </c>
      <c r="I18" s="327">
        <f t="shared" si="5"/>
        <v>141.66728381768473</v>
      </c>
      <c r="J18" s="327">
        <f t="shared" si="6"/>
        <v>14.592129886969024</v>
      </c>
      <c r="K18" s="327">
        <f t="shared" si="7"/>
        <v>156.25941370465375</v>
      </c>
      <c r="L18" s="327">
        <f>(('enrolment vs availed_UPY'!L16*45*5.56)/100000)+(('enrolment vs availed_UPY'!L16*186*5.56)/100000)</f>
        <v>141.0484152</v>
      </c>
      <c r="M18" s="327">
        <f>(('enrolment vs availed_UPY'!L16*45*0.62)/100000)+(('enrolment vs availed_UPY'!L16*186*0.62)/100000)</f>
        <v>15.728420400000001</v>
      </c>
      <c r="N18" s="327">
        <f t="shared" si="8"/>
        <v>156.7768356</v>
      </c>
      <c r="O18" s="327">
        <f t="shared" si="9"/>
        <v>3.499323154426861</v>
      </c>
      <c r="P18" s="327">
        <f t="shared" si="10"/>
        <v>0.39045615664233324</v>
      </c>
      <c r="Q18" s="327">
        <f t="shared" si="11"/>
        <v>3.8897793110691907</v>
      </c>
    </row>
    <row r="19" spans="1:17" ht="12.75">
      <c r="A19" s="8">
        <v>7</v>
      </c>
      <c r="B19" s="19" t="s">
        <v>498</v>
      </c>
      <c r="C19" s="327">
        <f>1667.36*'enrolment vs availed_UPY'!G17/177385</f>
        <v>200.96488880119512</v>
      </c>
      <c r="D19" s="327">
        <f t="shared" si="0"/>
        <v>22.4099185387716</v>
      </c>
      <c r="E19" s="327">
        <f t="shared" si="1"/>
        <v>223.3748073399667</v>
      </c>
      <c r="F19" s="327">
        <f t="shared" si="2"/>
        <v>4.004689686275615</v>
      </c>
      <c r="G19" s="327">
        <f t="shared" si="3"/>
        <v>2.1226325788539055</v>
      </c>
      <c r="H19" s="327">
        <f t="shared" si="4"/>
        <v>6.1273222651295205</v>
      </c>
      <c r="I19" s="327">
        <f t="shared" si="5"/>
        <v>196.95971699974632</v>
      </c>
      <c r="J19" s="327">
        <f t="shared" si="6"/>
        <v>20.287406488710992</v>
      </c>
      <c r="K19" s="327">
        <f t="shared" si="7"/>
        <v>217.2471234884573</v>
      </c>
      <c r="L19" s="327">
        <f>(('enrolment vs availed_UPY'!L17*45*5.56)/100000)+(('enrolment vs availed_UPY'!L17*186*5.56)/100000)</f>
        <v>196.442862</v>
      </c>
      <c r="M19" s="327">
        <f>(('enrolment vs availed_UPY'!L17*45*0.62)/100000)+(('enrolment vs availed_UPY'!L17*186*0.62)/100000)</f>
        <v>21.905499</v>
      </c>
      <c r="N19" s="327">
        <f t="shared" si="8"/>
        <v>218.34836099999998</v>
      </c>
      <c r="O19" s="327">
        <f t="shared" si="9"/>
        <v>4.52154468602194</v>
      </c>
      <c r="P19" s="327">
        <f t="shared" si="10"/>
        <v>0.5045400675648999</v>
      </c>
      <c r="Q19" s="327">
        <f t="shared" si="11"/>
        <v>5.026084753586844</v>
      </c>
    </row>
    <row r="20" spans="1:17" ht="12.75">
      <c r="A20" s="8">
        <v>8</v>
      </c>
      <c r="B20" s="19" t="s">
        <v>499</v>
      </c>
      <c r="C20" s="327">
        <f>1667.36*'enrolment vs availed_UPY'!G18/177385</f>
        <v>207.23446695041855</v>
      </c>
      <c r="D20" s="327">
        <f t="shared" si="0"/>
        <v>23.109049299546186</v>
      </c>
      <c r="E20" s="327">
        <f t="shared" si="1"/>
        <v>230.34351624996475</v>
      </c>
      <c r="F20" s="327">
        <f t="shared" si="2"/>
        <v>4.1296255151224734</v>
      </c>
      <c r="G20" s="327">
        <f t="shared" si="3"/>
        <v>2.1888531555655777</v>
      </c>
      <c r="H20" s="327">
        <f t="shared" si="4"/>
        <v>6.318478670688052</v>
      </c>
      <c r="I20" s="327">
        <f t="shared" si="5"/>
        <v>203.10434427939225</v>
      </c>
      <c r="J20" s="327">
        <f t="shared" si="6"/>
        <v>20.92032043295656</v>
      </c>
      <c r="K20" s="327">
        <f t="shared" si="7"/>
        <v>224.02466471234882</v>
      </c>
      <c r="L20" s="327">
        <f>(('enrolment vs availed_UPY'!L18*45*5.56)/100000)+(('enrolment vs availed_UPY'!L18*186*5.56)/100000)</f>
        <v>202.80044399999997</v>
      </c>
      <c r="M20" s="327">
        <f>(('enrolment vs availed_UPY'!L18*45*0.62)/100000)+(('enrolment vs availed_UPY'!L18*186*0.62)/100000)</f>
        <v>22.614438</v>
      </c>
      <c r="N20" s="327">
        <f t="shared" si="8"/>
        <v>225.41488199999998</v>
      </c>
      <c r="O20" s="327">
        <f t="shared" si="9"/>
        <v>4.433525794514765</v>
      </c>
      <c r="P20" s="327">
        <f t="shared" si="10"/>
        <v>0.49473558852213984</v>
      </c>
      <c r="Q20" s="327">
        <f t="shared" si="11"/>
        <v>4.928261383036897</v>
      </c>
    </row>
    <row r="21" spans="1:25" ht="12.75">
      <c r="A21" s="3"/>
      <c r="B21" s="27" t="s">
        <v>500</v>
      </c>
      <c r="C21" s="327">
        <f>SUM(C13:C20)</f>
        <v>1667.3600000000001</v>
      </c>
      <c r="D21" s="327">
        <f aca="true" t="shared" si="12" ref="D21:Q21">SUM(D13:D20)</f>
        <v>185.93</v>
      </c>
      <c r="E21" s="327">
        <f t="shared" si="12"/>
        <v>1853.29</v>
      </c>
      <c r="F21" s="327">
        <f t="shared" si="12"/>
        <v>33.226</v>
      </c>
      <c r="G21" s="327">
        <f t="shared" si="12"/>
        <v>17.611</v>
      </c>
      <c r="H21" s="327">
        <f t="shared" si="12"/>
        <v>50.837</v>
      </c>
      <c r="I21" s="327">
        <f t="shared" si="12"/>
        <v>1634.1300000000003</v>
      </c>
      <c r="J21" s="327">
        <f t="shared" si="12"/>
        <v>168.32</v>
      </c>
      <c r="K21" s="327">
        <f t="shared" si="12"/>
        <v>1802.45</v>
      </c>
      <c r="L21" s="327">
        <f t="shared" si="12"/>
        <v>1626.3208499999996</v>
      </c>
      <c r="M21" s="327">
        <f t="shared" si="12"/>
        <v>181.352325</v>
      </c>
      <c r="N21" s="327">
        <f t="shared" si="12"/>
        <v>1807.673175</v>
      </c>
      <c r="O21" s="327">
        <f t="shared" si="12"/>
        <v>41.03515000000027</v>
      </c>
      <c r="P21" s="327">
        <f t="shared" si="12"/>
        <v>4.578674999999995</v>
      </c>
      <c r="Q21" s="327">
        <f t="shared" si="12"/>
        <v>45.61382500000022</v>
      </c>
      <c r="S21" s="435"/>
      <c r="U21" s="436"/>
      <c r="V21" s="439"/>
      <c r="X21" s="439"/>
      <c r="Y21" s="439"/>
    </row>
    <row r="22" spans="1:17" ht="12.75">
      <c r="A22" s="12"/>
      <c r="B22" s="28"/>
      <c r="C22" s="28"/>
      <c r="D22" s="28"/>
      <c r="E22" s="21"/>
      <c r="F22" s="21" t="s">
        <v>11</v>
      </c>
      <c r="G22" s="21"/>
      <c r="H22" s="21"/>
      <c r="I22" s="21"/>
      <c r="J22" s="21" t="s">
        <v>11</v>
      </c>
      <c r="K22" s="21"/>
      <c r="L22" s="21"/>
      <c r="M22" s="21" t="s">
        <v>11</v>
      </c>
      <c r="N22" s="21"/>
      <c r="O22" s="21"/>
      <c r="P22" s="21"/>
      <c r="Q22" s="21"/>
    </row>
    <row r="23" spans="1:15" ht="11.25" customHeight="1">
      <c r="A23" s="21" t="s">
        <v>379</v>
      </c>
      <c r="B23" s="21"/>
      <c r="C23" s="21"/>
      <c r="D23" s="21"/>
      <c r="E23" s="21" t="s">
        <v>11</v>
      </c>
      <c r="F23" s="21"/>
      <c r="G23" s="21"/>
      <c r="H23" s="21"/>
      <c r="I23" s="21"/>
      <c r="J23" s="21"/>
      <c r="K23" s="21"/>
      <c r="L23" s="21" t="s">
        <v>11</v>
      </c>
      <c r="M23" s="21"/>
      <c r="N23" s="21" t="s">
        <v>11</v>
      </c>
      <c r="O23" s="21"/>
    </row>
    <row r="24" spans="1:17" ht="14.25" customHeight="1">
      <c r="A24" s="739" t="s">
        <v>382</v>
      </c>
      <c r="B24" s="739"/>
      <c r="C24" s="739"/>
      <c r="D24" s="739"/>
      <c r="E24" s="739"/>
      <c r="F24" s="739"/>
      <c r="G24" s="739"/>
      <c r="H24" s="739"/>
      <c r="I24" s="739"/>
      <c r="J24" s="739"/>
      <c r="K24" s="739"/>
      <c r="L24" s="739"/>
      <c r="M24" s="739"/>
      <c r="N24" s="739"/>
      <c r="O24" s="739"/>
      <c r="P24" s="739"/>
      <c r="Q24" s="739"/>
    </row>
    <row r="25" spans="1:24" ht="15.75" customHeight="1">
      <c r="A25" s="281"/>
      <c r="B25" s="740"/>
      <c r="C25" s="740"/>
      <c r="D25" s="740"/>
      <c r="E25" s="740"/>
      <c r="F25" s="740"/>
      <c r="G25" s="740"/>
      <c r="H25" s="740"/>
      <c r="I25" s="740"/>
      <c r="J25" s="740"/>
      <c r="K25" s="740"/>
      <c r="L25" s="740"/>
      <c r="M25" s="740"/>
      <c r="N25" s="740"/>
      <c r="O25" s="43"/>
      <c r="P25" s="43"/>
      <c r="Q25" s="43"/>
      <c r="X25" s="16" t="s">
        <v>11</v>
      </c>
    </row>
    <row r="26" spans="1:17" ht="12.75">
      <c r="A26" s="15" t="s">
        <v>12</v>
      </c>
      <c r="B26" s="15"/>
      <c r="C26" s="488"/>
      <c r="D26" s="488"/>
      <c r="E26" s="488"/>
      <c r="F26" s="488"/>
      <c r="G26" s="488"/>
      <c r="H26" s="488"/>
      <c r="I26" s="488"/>
      <c r="J26" s="488"/>
      <c r="K26" s="488"/>
      <c r="L26" s="488"/>
      <c r="M26" s="488"/>
      <c r="O26" s="607"/>
      <c r="P26" s="607"/>
      <c r="Q26" s="607"/>
    </row>
    <row r="27" spans="2:17" ht="12.75" customHeight="1">
      <c r="B27" s="86"/>
      <c r="C27" s="488"/>
      <c r="D27" s="488"/>
      <c r="E27" s="497"/>
      <c r="F27" s="488"/>
      <c r="G27" s="497"/>
      <c r="H27" s="497"/>
      <c r="I27" s="488"/>
      <c r="J27" s="488"/>
      <c r="K27" s="497"/>
      <c r="L27" s="497"/>
      <c r="M27" s="497" t="s">
        <v>11</v>
      </c>
      <c r="N27" s="86"/>
      <c r="O27" s="607" t="s">
        <v>1023</v>
      </c>
      <c r="P27" s="607"/>
      <c r="Q27" s="607"/>
    </row>
    <row r="28" spans="2:18" ht="12.75" customHeight="1">
      <c r="B28" s="86"/>
      <c r="C28" s="488"/>
      <c r="D28" s="488"/>
      <c r="E28" s="497"/>
      <c r="F28" s="488"/>
      <c r="G28" s="497"/>
      <c r="H28" s="497"/>
      <c r="I28" s="488"/>
      <c r="J28" s="488"/>
      <c r="K28" s="497"/>
      <c r="L28" s="497"/>
      <c r="M28" s="497"/>
      <c r="N28" s="86"/>
      <c r="O28" s="607" t="s">
        <v>504</v>
      </c>
      <c r="P28" s="607"/>
      <c r="Q28" s="607"/>
      <c r="R28" s="419"/>
    </row>
    <row r="29" spans="1:18" ht="12.75">
      <c r="A29" s="15"/>
      <c r="B29" s="15"/>
      <c r="C29" s="488"/>
      <c r="D29" s="488"/>
      <c r="E29" s="488"/>
      <c r="F29" s="488"/>
      <c r="G29" s="488"/>
      <c r="H29" s="488"/>
      <c r="I29" s="488"/>
      <c r="J29" s="488"/>
      <c r="K29" s="488"/>
      <c r="L29" s="488"/>
      <c r="M29" s="488"/>
      <c r="O29" s="734" t="s">
        <v>566</v>
      </c>
      <c r="P29" s="734"/>
      <c r="Q29" s="734"/>
      <c r="R29" s="734"/>
    </row>
    <row r="30" spans="3:13" ht="12.75">
      <c r="C30" s="488"/>
      <c r="D30" s="488"/>
      <c r="E30" s="488"/>
      <c r="F30" s="488"/>
      <c r="G30" s="488"/>
      <c r="H30" s="488"/>
      <c r="I30" s="488"/>
      <c r="J30" s="488"/>
      <c r="K30" s="488"/>
      <c r="L30" s="488"/>
      <c r="M30" s="488"/>
    </row>
    <row r="31" spans="3:13" ht="12.75">
      <c r="C31" s="488"/>
      <c r="D31" s="488"/>
      <c r="E31" s="488"/>
      <c r="F31" s="488"/>
      <c r="G31" s="488"/>
      <c r="H31" s="488"/>
      <c r="I31" s="488"/>
      <c r="J31" s="488"/>
      <c r="K31" s="488"/>
      <c r="L31" s="488" t="s">
        <v>11</v>
      </c>
      <c r="M31" s="488"/>
    </row>
    <row r="32" spans="3:13" ht="12.75">
      <c r="C32" s="488"/>
      <c r="D32" s="488"/>
      <c r="E32" s="488"/>
      <c r="F32" s="488"/>
      <c r="G32" s="488"/>
      <c r="H32" s="488"/>
      <c r="I32" s="488"/>
      <c r="J32" s="488"/>
      <c r="K32" s="488"/>
      <c r="L32" s="488"/>
      <c r="M32" s="488"/>
    </row>
    <row r="33" spans="3:13" ht="12.75">
      <c r="C33" s="488"/>
      <c r="D33" s="488"/>
      <c r="E33" s="488"/>
      <c r="F33" s="488"/>
      <c r="G33" s="488"/>
      <c r="H33" s="498"/>
      <c r="I33" s="488"/>
      <c r="J33" s="488"/>
      <c r="K33" s="488"/>
      <c r="L33" s="498"/>
      <c r="M33" s="488"/>
    </row>
    <row r="34" spans="3:13" ht="12.75">
      <c r="C34" s="488"/>
      <c r="D34" s="488"/>
      <c r="E34" s="488"/>
      <c r="F34" s="488"/>
      <c r="G34" s="488"/>
      <c r="H34" s="498"/>
      <c r="I34" s="488"/>
      <c r="J34" s="488"/>
      <c r="K34" s="488"/>
      <c r="L34" s="498"/>
      <c r="M34" s="488"/>
    </row>
    <row r="35" spans="8:12" ht="12.75">
      <c r="H35" s="343"/>
      <c r="L35" s="343"/>
    </row>
    <row r="36" spans="8:12" ht="12.75">
      <c r="H36" s="343"/>
      <c r="L36" s="343"/>
    </row>
    <row r="37" spans="8:12" ht="12.75">
      <c r="H37" s="343"/>
      <c r="L37" s="343"/>
    </row>
    <row r="38" spans="8:12" ht="12.75">
      <c r="H38" s="343"/>
      <c r="L38" s="343"/>
    </row>
    <row r="39" spans="8:12" ht="12.75">
      <c r="H39" s="343"/>
      <c r="L39" s="343"/>
    </row>
    <row r="40" spans="8:12" ht="12.75">
      <c r="H40" s="343"/>
      <c r="L40" s="343"/>
    </row>
    <row r="41" spans="8:12" ht="12.75">
      <c r="H41" s="343"/>
      <c r="L41" s="343"/>
    </row>
  </sheetData>
  <sheetProtection/>
  <mergeCells count="20">
    <mergeCell ref="O28:Q28"/>
    <mergeCell ref="O29:R29"/>
    <mergeCell ref="A24:Q24"/>
    <mergeCell ref="B25:N25"/>
    <mergeCell ref="B10:B11"/>
    <mergeCell ref="C10:E10"/>
    <mergeCell ref="F10:H10"/>
    <mergeCell ref="I10:K10"/>
    <mergeCell ref="O26:Q26"/>
    <mergeCell ref="O27:Q27"/>
    <mergeCell ref="L10:N10"/>
    <mergeCell ref="O10:Q10"/>
    <mergeCell ref="A8:B8"/>
    <mergeCell ref="A6:Q6"/>
    <mergeCell ref="R1:R10"/>
    <mergeCell ref="P1:Q1"/>
    <mergeCell ref="A2:Q2"/>
    <mergeCell ref="A3:Q3"/>
    <mergeCell ref="N9:Q9"/>
    <mergeCell ref="A10:A11"/>
  </mergeCells>
  <printOptions horizontalCentered="1"/>
  <pageMargins left="0.55" right="0.27" top="1.3" bottom="0" header="0.85" footer="0.31496062992125984"/>
  <pageSetup fitToHeight="1" fitToWidth="1" horizontalDpi="600" verticalDpi="600" orientation="landscape" paperSize="9" scale="87" r:id="rId1"/>
</worksheet>
</file>

<file path=xl/worksheets/sheet25.xml><?xml version="1.0" encoding="utf-8"?>
<worksheet xmlns="http://schemas.openxmlformats.org/spreadsheetml/2006/main" xmlns:r="http://schemas.openxmlformats.org/officeDocument/2006/relationships">
  <sheetPr>
    <pageSetUpPr fitToPage="1"/>
  </sheetPr>
  <dimension ref="A1:X48"/>
  <sheetViews>
    <sheetView view="pageBreakPreview" zoomScale="80" zoomScaleSheetLayoutView="80" zoomScalePageLayoutView="0" workbookViewId="0" topLeftCell="A1">
      <selection activeCell="B11" sqref="B11:B12"/>
    </sheetView>
  </sheetViews>
  <sheetFormatPr defaultColWidth="9.140625" defaultRowHeight="12.75"/>
  <cols>
    <col min="1" max="1" width="4.7109375" style="0" customWidth="1"/>
    <col min="2" max="2" width="13.7109375" style="0" customWidth="1"/>
    <col min="3" max="3" width="14.7109375" style="0" customWidth="1"/>
    <col min="4" max="4" width="13.00390625" style="0" customWidth="1"/>
    <col min="5" max="5" width="12.421875" style="0" customWidth="1"/>
    <col min="6" max="6" width="9.28125" style="0" customWidth="1"/>
    <col min="7" max="7" width="11.57421875" style="0" customWidth="1"/>
    <col min="9" max="10" width="9.28125" style="0" bestFit="1" customWidth="1"/>
    <col min="11" max="11" width="10.421875" style="0" bestFit="1" customWidth="1"/>
    <col min="13" max="14" width="9.28125" style="0" bestFit="1" customWidth="1"/>
    <col min="15" max="15" width="10.421875" style="0" bestFit="1" customWidth="1"/>
    <col min="20" max="20" width="10.421875" style="0" customWidth="1"/>
    <col min="21" max="21" width="11.140625" style="0" customWidth="1"/>
    <col min="22" max="22" width="11.8515625" style="0" customWidth="1"/>
  </cols>
  <sheetData>
    <row r="1" spans="21:23" ht="15">
      <c r="U1" s="674" t="s">
        <v>62</v>
      </c>
      <c r="V1" s="674"/>
      <c r="W1" s="44"/>
    </row>
    <row r="3" spans="1:22" ht="15">
      <c r="A3" s="682" t="s">
        <v>0</v>
      </c>
      <c r="B3" s="682"/>
      <c r="C3" s="682"/>
      <c r="D3" s="682"/>
      <c r="E3" s="682"/>
      <c r="F3" s="682"/>
      <c r="G3" s="682"/>
      <c r="H3" s="682"/>
      <c r="I3" s="682"/>
      <c r="J3" s="682"/>
      <c r="K3" s="682"/>
      <c r="L3" s="682"/>
      <c r="M3" s="682"/>
      <c r="N3" s="682"/>
      <c r="O3" s="682"/>
      <c r="P3" s="682"/>
      <c r="Q3" s="682"/>
      <c r="R3" s="682"/>
      <c r="S3" s="682"/>
      <c r="T3" s="682"/>
      <c r="U3" s="682"/>
      <c r="V3" s="682"/>
    </row>
    <row r="4" spans="1:22" ht="20.25">
      <c r="A4" s="651" t="s">
        <v>827</v>
      </c>
      <c r="B4" s="651"/>
      <c r="C4" s="651"/>
      <c r="D4" s="651"/>
      <c r="E4" s="651"/>
      <c r="F4" s="651"/>
      <c r="G4" s="651"/>
      <c r="H4" s="651"/>
      <c r="I4" s="651"/>
      <c r="J4" s="651"/>
      <c r="K4" s="651"/>
      <c r="L4" s="651"/>
      <c r="M4" s="651"/>
      <c r="N4" s="651"/>
      <c r="O4" s="651"/>
      <c r="P4" s="651"/>
      <c r="Q4" s="651"/>
      <c r="R4" s="651"/>
      <c r="S4" s="651"/>
      <c r="T4" s="651"/>
      <c r="U4" s="651"/>
      <c r="V4" s="651"/>
    </row>
    <row r="5" spans="1:17" ht="15.75">
      <c r="A5" s="743"/>
      <c r="B5" s="743"/>
      <c r="C5" s="743"/>
      <c r="D5" s="743"/>
      <c r="E5" s="743"/>
      <c r="F5" s="743"/>
      <c r="G5" s="743"/>
      <c r="H5" s="743"/>
      <c r="I5" s="743"/>
      <c r="J5" s="743"/>
      <c r="K5" s="743"/>
      <c r="L5" s="743"/>
      <c r="M5" s="743"/>
      <c r="N5" s="743"/>
      <c r="O5" s="743"/>
      <c r="P5" s="743"/>
      <c r="Q5" s="743"/>
    </row>
    <row r="6" spans="1:22" ht="15.75">
      <c r="A6" s="622" t="s">
        <v>236</v>
      </c>
      <c r="B6" s="622"/>
      <c r="C6" s="622"/>
      <c r="D6" s="622"/>
      <c r="E6" s="622"/>
      <c r="F6" s="622"/>
      <c r="G6" s="622"/>
      <c r="H6" s="622"/>
      <c r="I6" s="622"/>
      <c r="J6" s="622"/>
      <c r="K6" s="622"/>
      <c r="L6" s="622"/>
      <c r="M6" s="622"/>
      <c r="N6" s="622"/>
      <c r="O6" s="622"/>
      <c r="P6" s="622"/>
      <c r="Q6" s="622"/>
      <c r="R6" s="622"/>
      <c r="S6" s="622"/>
      <c r="T6" s="622"/>
      <c r="U6" s="622"/>
      <c r="V6" s="622"/>
    </row>
    <row r="7" spans="1:21" ht="12.75">
      <c r="A7" s="31"/>
      <c r="B7" s="31"/>
      <c r="C7" s="150"/>
      <c r="D7" s="31"/>
      <c r="E7" s="31"/>
      <c r="F7" s="31"/>
      <c r="G7" s="31"/>
      <c r="H7" s="31"/>
      <c r="I7" s="31"/>
      <c r="J7" s="31"/>
      <c r="K7" s="31"/>
      <c r="L7" s="31"/>
      <c r="M7" s="31"/>
      <c r="N7" s="31"/>
      <c r="O7" s="31"/>
      <c r="P7" s="31"/>
      <c r="Q7" s="31"/>
      <c r="U7" s="31"/>
    </row>
    <row r="9" spans="1:24" ht="15.75">
      <c r="A9" s="15" t="s">
        <v>491</v>
      </c>
      <c r="B9" s="41"/>
      <c r="C9" s="41"/>
      <c r="D9" s="41"/>
      <c r="E9" s="41"/>
      <c r="F9" s="41"/>
      <c r="G9" s="41"/>
      <c r="H9" s="41"/>
      <c r="I9" s="41"/>
      <c r="J9" s="41"/>
      <c r="K9" s="41"/>
      <c r="L9" s="41"/>
      <c r="M9" s="41"/>
      <c r="N9" s="41"/>
      <c r="O9" s="41"/>
      <c r="U9" s="31" t="s">
        <v>226</v>
      </c>
      <c r="V9" s="31"/>
      <c r="W9" s="31"/>
      <c r="X9" s="31"/>
    </row>
    <row r="10" spans="19:22" ht="12.75">
      <c r="S10" s="685" t="s">
        <v>989</v>
      </c>
      <c r="T10" s="685"/>
      <c r="U10" s="685"/>
      <c r="V10" s="685"/>
    </row>
    <row r="11" spans="1:22" s="274" customFormat="1" ht="28.5" customHeight="1">
      <c r="A11" s="627" t="s">
        <v>513</v>
      </c>
      <c r="B11" s="627" t="s">
        <v>205</v>
      </c>
      <c r="C11" s="627" t="s">
        <v>386</v>
      </c>
      <c r="D11" s="627" t="s">
        <v>387</v>
      </c>
      <c r="E11" s="584" t="s">
        <v>852</v>
      </c>
      <c r="F11" s="584"/>
      <c r="G11" s="584"/>
      <c r="H11" s="592" t="s">
        <v>871</v>
      </c>
      <c r="I11" s="683"/>
      <c r="J11" s="593"/>
      <c r="K11" s="636" t="s">
        <v>389</v>
      </c>
      <c r="L11" s="637"/>
      <c r="M11" s="738"/>
      <c r="N11" s="646" t="s">
        <v>160</v>
      </c>
      <c r="O11" s="647"/>
      <c r="P11" s="648"/>
      <c r="Q11" s="590" t="s">
        <v>988</v>
      </c>
      <c r="R11" s="590"/>
      <c r="S11" s="590"/>
      <c r="T11" s="627" t="s">
        <v>257</v>
      </c>
      <c r="U11" s="627" t="s">
        <v>440</v>
      </c>
      <c r="V11" s="627" t="s">
        <v>390</v>
      </c>
    </row>
    <row r="12" spans="1:22" s="274" customFormat="1" ht="48.75" customHeight="1">
      <c r="A12" s="629"/>
      <c r="B12" s="629"/>
      <c r="C12" s="629"/>
      <c r="D12" s="629"/>
      <c r="E12" s="261" t="s">
        <v>178</v>
      </c>
      <c r="F12" s="261" t="s">
        <v>206</v>
      </c>
      <c r="G12" s="261" t="s">
        <v>16</v>
      </c>
      <c r="H12" s="261" t="s">
        <v>178</v>
      </c>
      <c r="I12" s="261" t="s">
        <v>206</v>
      </c>
      <c r="J12" s="261" t="s">
        <v>16</v>
      </c>
      <c r="K12" s="261" t="s">
        <v>178</v>
      </c>
      <c r="L12" s="261" t="s">
        <v>206</v>
      </c>
      <c r="M12" s="261" t="s">
        <v>16</v>
      </c>
      <c r="N12" s="261" t="s">
        <v>178</v>
      </c>
      <c r="O12" s="261" t="s">
        <v>206</v>
      </c>
      <c r="P12" s="261" t="s">
        <v>16</v>
      </c>
      <c r="Q12" s="261" t="s">
        <v>240</v>
      </c>
      <c r="R12" s="261" t="s">
        <v>218</v>
      </c>
      <c r="S12" s="261" t="s">
        <v>219</v>
      </c>
      <c r="T12" s="629"/>
      <c r="U12" s="629"/>
      <c r="V12" s="629"/>
    </row>
    <row r="13" spans="1:22" ht="12.75">
      <c r="A13" s="149">
        <v>1</v>
      </c>
      <c r="B13" s="107">
        <v>2</v>
      </c>
      <c r="C13" s="8">
        <v>3</v>
      </c>
      <c r="D13" s="107">
        <v>4</v>
      </c>
      <c r="E13" s="107">
        <v>5</v>
      </c>
      <c r="F13" s="8">
        <v>6</v>
      </c>
      <c r="G13" s="107">
        <v>7</v>
      </c>
      <c r="H13" s="107">
        <v>8</v>
      </c>
      <c r="I13" s="8">
        <v>9</v>
      </c>
      <c r="J13" s="107">
        <v>10</v>
      </c>
      <c r="K13" s="107">
        <v>11</v>
      </c>
      <c r="L13" s="8">
        <v>12</v>
      </c>
      <c r="M13" s="107">
        <v>13</v>
      </c>
      <c r="N13" s="107">
        <v>14</v>
      </c>
      <c r="O13" s="8">
        <v>15</v>
      </c>
      <c r="P13" s="107">
        <v>16</v>
      </c>
      <c r="Q13" s="107">
        <v>17</v>
      </c>
      <c r="R13" s="8">
        <v>18</v>
      </c>
      <c r="S13" s="107">
        <v>19</v>
      </c>
      <c r="T13" s="107">
        <v>20</v>
      </c>
      <c r="U13" s="8">
        <v>21</v>
      </c>
      <c r="V13" s="107">
        <v>22</v>
      </c>
    </row>
    <row r="14" spans="1:23" ht="18.75" customHeight="1">
      <c r="A14" s="8">
        <v>1</v>
      </c>
      <c r="B14" s="19" t="s">
        <v>492</v>
      </c>
      <c r="C14" s="9">
        <v>1159</v>
      </c>
      <c r="D14" s="386">
        <v>1158</v>
      </c>
      <c r="E14" s="347">
        <f>C14*9000/100000</f>
        <v>104.31</v>
      </c>
      <c r="F14" s="347">
        <f>C14*4500/100000</f>
        <v>52.155</v>
      </c>
      <c r="G14" s="347">
        <f>SUM(E14:F14)</f>
        <v>156.465</v>
      </c>
      <c r="H14" s="347">
        <f>1.5*D14/7282</f>
        <v>0.23853336995330954</v>
      </c>
      <c r="I14" s="347">
        <v>0</v>
      </c>
      <c r="J14" s="347">
        <f>SUM(H14:I14)</f>
        <v>0.23853336995330954</v>
      </c>
      <c r="K14" s="347">
        <f>654.33*E14/655.83</f>
        <v>104.07142445450803</v>
      </c>
      <c r="L14" s="327">
        <f>327.74*F14/327.92-0.01</f>
        <v>52.11637137106611</v>
      </c>
      <c r="M14" s="347">
        <f>SUM(K14:L14)</f>
        <v>156.18779582557414</v>
      </c>
      <c r="N14" s="347">
        <f>D14*900*10/100000</f>
        <v>104.22</v>
      </c>
      <c r="O14" s="347">
        <f>(D14*1000/100000)+(D14*3500/100000)</f>
        <v>52.11</v>
      </c>
      <c r="P14" s="347">
        <f>SUM(N14:O14)</f>
        <v>156.32999999999998</v>
      </c>
      <c r="Q14" s="347">
        <f>(H14+K14)-N14</f>
        <v>0.08995782446135081</v>
      </c>
      <c r="R14" s="347">
        <f>(I14+L14)-O14</f>
        <v>0.006371371066109077</v>
      </c>
      <c r="S14" s="347">
        <f>(J14+M14)-P14</f>
        <v>0.09632919552745989</v>
      </c>
      <c r="T14" s="744" t="s">
        <v>531</v>
      </c>
      <c r="U14" s="9">
        <f>D14</f>
        <v>1158</v>
      </c>
      <c r="V14" s="9">
        <f>U14</f>
        <v>1158</v>
      </c>
      <c r="W14" s="21"/>
    </row>
    <row r="15" spans="1:23" ht="18.75" customHeight="1">
      <c r="A15" s="8">
        <v>2</v>
      </c>
      <c r="B15" s="19" t="s">
        <v>493</v>
      </c>
      <c r="C15" s="9">
        <v>1014</v>
      </c>
      <c r="D15" s="386">
        <v>1013</v>
      </c>
      <c r="E15" s="347">
        <f aca="true" t="shared" si="0" ref="E15:E21">C15*9000/100000</f>
        <v>91.26</v>
      </c>
      <c r="F15" s="347">
        <f aca="true" t="shared" si="1" ref="F15:F21">C15*4500/100000</f>
        <v>45.63</v>
      </c>
      <c r="G15" s="347">
        <f aca="true" t="shared" si="2" ref="G15:G21">SUM(E15:F15)</f>
        <v>136.89000000000001</v>
      </c>
      <c r="H15" s="347">
        <f aca="true" t="shared" si="3" ref="H15:H21">1.5*D15/7282</f>
        <v>0.20866520186761878</v>
      </c>
      <c r="I15" s="347">
        <v>0</v>
      </c>
      <c r="J15" s="347">
        <f aca="true" t="shared" si="4" ref="J15:J21">SUM(H15:I15)</f>
        <v>0.20866520186761878</v>
      </c>
      <c r="K15" s="347">
        <f aca="true" t="shared" si="5" ref="K15:K21">654.33*E15/655.83</f>
        <v>91.05127212844793</v>
      </c>
      <c r="L15" s="327">
        <f aca="true" t="shared" si="6" ref="L15:L21">327.74*F15/327.92</f>
        <v>45.60495303732618</v>
      </c>
      <c r="M15" s="347">
        <f aca="true" t="shared" si="7" ref="M15:M21">SUM(K15:L15)</f>
        <v>136.65622516577412</v>
      </c>
      <c r="N15" s="347">
        <f aca="true" t="shared" si="8" ref="N15:N21">D15*900*10/100000</f>
        <v>91.17</v>
      </c>
      <c r="O15" s="347">
        <f aca="true" t="shared" si="9" ref="O15:O21">(D15*1000/100000)+(D15*3500/100000)</f>
        <v>45.585</v>
      </c>
      <c r="P15" s="347">
        <f aca="true" t="shared" si="10" ref="P15:P21">SUM(N15:O15)</f>
        <v>136.755</v>
      </c>
      <c r="Q15" s="347">
        <f aca="true" t="shared" si="11" ref="Q15:Q21">(H15+K15)-N15</f>
        <v>0.08993733031554996</v>
      </c>
      <c r="R15" s="347">
        <v>0.01</v>
      </c>
      <c r="S15" s="347">
        <v>0.1</v>
      </c>
      <c r="T15" s="745"/>
      <c r="U15" s="9">
        <f aca="true" t="shared" si="12" ref="U15:U21">D15</f>
        <v>1013</v>
      </c>
      <c r="V15" s="9">
        <f aca="true" t="shared" si="13" ref="V15:V21">U15</f>
        <v>1013</v>
      </c>
      <c r="W15" s="21"/>
    </row>
    <row r="16" spans="1:23" ht="18.75" customHeight="1">
      <c r="A16" s="8">
        <v>3</v>
      </c>
      <c r="B16" s="19" t="s">
        <v>494</v>
      </c>
      <c r="C16" s="9">
        <v>670</v>
      </c>
      <c r="D16" s="386">
        <v>670</v>
      </c>
      <c r="E16" s="347">
        <f t="shared" si="0"/>
        <v>60.3</v>
      </c>
      <c r="F16" s="347">
        <f t="shared" si="1"/>
        <v>30.15</v>
      </c>
      <c r="G16" s="347">
        <f t="shared" si="2"/>
        <v>90.44999999999999</v>
      </c>
      <c r="H16" s="347">
        <f t="shared" si="3"/>
        <v>0.13801153529250207</v>
      </c>
      <c r="I16" s="347">
        <v>0</v>
      </c>
      <c r="J16" s="347">
        <f t="shared" si="4"/>
        <v>0.13801153529250207</v>
      </c>
      <c r="K16" s="347">
        <f t="shared" si="5"/>
        <v>60.162083161794975</v>
      </c>
      <c r="L16" s="327">
        <f>327.74*F16/327.92+0.02</f>
        <v>30.15345023176384</v>
      </c>
      <c r="M16" s="347">
        <f t="shared" si="7"/>
        <v>90.31553339355881</v>
      </c>
      <c r="N16" s="347">
        <f t="shared" si="8"/>
        <v>60.3</v>
      </c>
      <c r="O16" s="347">
        <f t="shared" si="9"/>
        <v>30.15</v>
      </c>
      <c r="P16" s="347">
        <f t="shared" si="10"/>
        <v>90.44999999999999</v>
      </c>
      <c r="Q16" s="347">
        <f t="shared" si="11"/>
        <v>9.469708747644745E-05</v>
      </c>
      <c r="R16" s="347">
        <f>(I16+L16)-O16</f>
        <v>0.003450231763842737</v>
      </c>
      <c r="S16" s="347">
        <f>(J16+M16)-P16</f>
        <v>0.00354492885132629</v>
      </c>
      <c r="T16" s="745"/>
      <c r="U16" s="9">
        <f t="shared" si="12"/>
        <v>670</v>
      </c>
      <c r="V16" s="9">
        <f t="shared" si="13"/>
        <v>670</v>
      </c>
      <c r="W16" s="21"/>
    </row>
    <row r="17" spans="1:23" ht="18.75" customHeight="1">
      <c r="A17" s="8">
        <v>4</v>
      </c>
      <c r="B17" s="19" t="s">
        <v>495</v>
      </c>
      <c r="C17" s="9">
        <v>791</v>
      </c>
      <c r="D17" s="386">
        <v>791</v>
      </c>
      <c r="E17" s="347">
        <f t="shared" si="0"/>
        <v>71.19</v>
      </c>
      <c r="F17" s="347">
        <f t="shared" si="1"/>
        <v>35.595</v>
      </c>
      <c r="G17" s="347">
        <f t="shared" si="2"/>
        <v>106.785</v>
      </c>
      <c r="H17" s="347">
        <f t="shared" si="3"/>
        <v>0.1629360065915957</v>
      </c>
      <c r="I17" s="347">
        <v>0</v>
      </c>
      <c r="J17" s="347">
        <f t="shared" si="4"/>
        <v>0.1629360065915957</v>
      </c>
      <c r="K17" s="347">
        <f t="shared" si="5"/>
        <v>71.02717579250721</v>
      </c>
      <c r="L17" s="327">
        <f>327.74*F17/327.92+0.02</f>
        <v>35.59546139302269</v>
      </c>
      <c r="M17" s="347">
        <f t="shared" si="7"/>
        <v>106.6226371855299</v>
      </c>
      <c r="N17" s="347">
        <f t="shared" si="8"/>
        <v>71.19</v>
      </c>
      <c r="O17" s="347">
        <f t="shared" si="9"/>
        <v>35.595</v>
      </c>
      <c r="P17" s="347">
        <f t="shared" si="10"/>
        <v>106.785</v>
      </c>
      <c r="Q17" s="347">
        <f t="shared" si="11"/>
        <v>0.00011179909880354444</v>
      </c>
      <c r="R17" s="347">
        <f>(I17+L17)-O17</f>
        <v>0.00046139302268954907</v>
      </c>
      <c r="S17" s="347">
        <f>(J17+M17)-P17</f>
        <v>0.0005731921214930935</v>
      </c>
      <c r="T17" s="745"/>
      <c r="U17" s="9">
        <f t="shared" si="12"/>
        <v>791</v>
      </c>
      <c r="V17" s="9">
        <f t="shared" si="13"/>
        <v>791</v>
      </c>
      <c r="W17" s="21"/>
    </row>
    <row r="18" spans="1:23" ht="18.75" customHeight="1">
      <c r="A18" s="8">
        <v>5</v>
      </c>
      <c r="B18" s="19" t="s">
        <v>496</v>
      </c>
      <c r="C18" s="9">
        <v>990</v>
      </c>
      <c r="D18" s="386">
        <v>989</v>
      </c>
      <c r="E18" s="347">
        <f t="shared" si="0"/>
        <v>89.1</v>
      </c>
      <c r="F18" s="347">
        <f t="shared" si="1"/>
        <v>44.55</v>
      </c>
      <c r="G18" s="347">
        <f t="shared" si="2"/>
        <v>133.64999999999998</v>
      </c>
      <c r="H18" s="347">
        <f t="shared" si="3"/>
        <v>0.2037215050810217</v>
      </c>
      <c r="I18" s="347">
        <v>0</v>
      </c>
      <c r="J18" s="347">
        <f t="shared" si="4"/>
        <v>0.2037215050810217</v>
      </c>
      <c r="K18" s="347">
        <f t="shared" si="5"/>
        <v>88.89621243310003</v>
      </c>
      <c r="L18" s="327">
        <f t="shared" si="6"/>
        <v>44.52554586484508</v>
      </c>
      <c r="M18" s="347">
        <f t="shared" si="7"/>
        <v>133.4217582979451</v>
      </c>
      <c r="N18" s="347">
        <f t="shared" si="8"/>
        <v>89.01</v>
      </c>
      <c r="O18" s="347">
        <f t="shared" si="9"/>
        <v>44.505</v>
      </c>
      <c r="P18" s="347">
        <f t="shared" si="10"/>
        <v>133.51500000000001</v>
      </c>
      <c r="Q18" s="347">
        <f t="shared" si="11"/>
        <v>0.08993393818104778</v>
      </c>
      <c r="R18" s="347">
        <v>0.01</v>
      </c>
      <c r="S18" s="347">
        <v>0.1</v>
      </c>
      <c r="T18" s="745"/>
      <c r="U18" s="9">
        <f t="shared" si="12"/>
        <v>989</v>
      </c>
      <c r="V18" s="9">
        <f t="shared" si="13"/>
        <v>989</v>
      </c>
      <c r="W18" s="21"/>
    </row>
    <row r="19" spans="1:23" ht="18.75" customHeight="1">
      <c r="A19" s="8">
        <v>6</v>
      </c>
      <c r="B19" s="19" t="s">
        <v>497</v>
      </c>
      <c r="C19" s="9">
        <v>610</v>
      </c>
      <c r="D19" s="386">
        <v>610</v>
      </c>
      <c r="E19" s="347">
        <f t="shared" si="0"/>
        <v>54.9</v>
      </c>
      <c r="F19" s="347">
        <f t="shared" si="1"/>
        <v>27.45</v>
      </c>
      <c r="G19" s="347">
        <f t="shared" si="2"/>
        <v>82.35</v>
      </c>
      <c r="H19" s="347">
        <f t="shared" si="3"/>
        <v>0.12565229332600933</v>
      </c>
      <c r="I19" s="347">
        <v>0</v>
      </c>
      <c r="J19" s="347">
        <f t="shared" si="4"/>
        <v>0.12565229332600933</v>
      </c>
      <c r="K19" s="347">
        <f t="shared" si="5"/>
        <v>54.77443392342528</v>
      </c>
      <c r="L19" s="327">
        <f>327.74*F19/327.92+0.02</f>
        <v>27.45493230056111</v>
      </c>
      <c r="M19" s="347">
        <f t="shared" si="7"/>
        <v>82.22936622398639</v>
      </c>
      <c r="N19" s="347">
        <f t="shared" si="8"/>
        <v>54.9</v>
      </c>
      <c r="O19" s="347">
        <f t="shared" si="9"/>
        <v>27.450000000000003</v>
      </c>
      <c r="P19" s="347">
        <f t="shared" si="10"/>
        <v>82.35</v>
      </c>
      <c r="Q19" s="347">
        <v>0</v>
      </c>
      <c r="R19" s="347">
        <v>0</v>
      </c>
      <c r="S19" s="347">
        <v>0</v>
      </c>
      <c r="T19" s="745"/>
      <c r="U19" s="9">
        <f t="shared" si="12"/>
        <v>610</v>
      </c>
      <c r="V19" s="9">
        <f t="shared" si="13"/>
        <v>610</v>
      </c>
      <c r="W19" s="21"/>
    </row>
    <row r="20" spans="1:23" ht="18.75" customHeight="1">
      <c r="A20" s="8">
        <v>7</v>
      </c>
      <c r="B20" s="19" t="s">
        <v>498</v>
      </c>
      <c r="C20" s="9">
        <v>873</v>
      </c>
      <c r="D20" s="386">
        <v>872</v>
      </c>
      <c r="E20" s="347">
        <f t="shared" si="0"/>
        <v>78.57</v>
      </c>
      <c r="F20" s="347">
        <f t="shared" si="1"/>
        <v>39.285</v>
      </c>
      <c r="G20" s="347">
        <f t="shared" si="2"/>
        <v>117.85499999999999</v>
      </c>
      <c r="H20" s="347">
        <f t="shared" si="3"/>
        <v>0.1796209832463609</v>
      </c>
      <c r="I20" s="347">
        <v>0</v>
      </c>
      <c r="J20" s="347">
        <f t="shared" si="4"/>
        <v>0.1796209832463609</v>
      </c>
      <c r="K20" s="347">
        <f t="shared" si="5"/>
        <v>78.39029641827912</v>
      </c>
      <c r="L20" s="327">
        <f>327.74*F20/327.92-0.02</f>
        <v>39.24343589899975</v>
      </c>
      <c r="M20" s="347">
        <f t="shared" si="7"/>
        <v>117.63373231727887</v>
      </c>
      <c r="N20" s="347">
        <f t="shared" si="8"/>
        <v>78.48</v>
      </c>
      <c r="O20" s="347">
        <f t="shared" si="9"/>
        <v>39.24</v>
      </c>
      <c r="P20" s="347">
        <f t="shared" si="10"/>
        <v>117.72</v>
      </c>
      <c r="Q20" s="347">
        <f t="shared" si="11"/>
        <v>0.08991740152548289</v>
      </c>
      <c r="R20" s="347">
        <v>0.01</v>
      </c>
      <c r="S20" s="347">
        <v>0.1</v>
      </c>
      <c r="T20" s="745"/>
      <c r="U20" s="9">
        <f t="shared" si="12"/>
        <v>872</v>
      </c>
      <c r="V20" s="9">
        <f t="shared" si="13"/>
        <v>872</v>
      </c>
      <c r="W20" s="21"/>
    </row>
    <row r="21" spans="1:23" ht="18.75" customHeight="1">
      <c r="A21" s="8">
        <v>8</v>
      </c>
      <c r="B21" s="19" t="s">
        <v>499</v>
      </c>
      <c r="C21" s="9">
        <v>1180</v>
      </c>
      <c r="D21" s="386">
        <v>1179</v>
      </c>
      <c r="E21" s="347">
        <f t="shared" si="0"/>
        <v>106.2</v>
      </c>
      <c r="F21" s="347">
        <f t="shared" si="1"/>
        <v>53.1</v>
      </c>
      <c r="G21" s="347">
        <f t="shared" si="2"/>
        <v>159.3</v>
      </c>
      <c r="H21" s="347">
        <f t="shared" si="3"/>
        <v>0.24285910464158197</v>
      </c>
      <c r="I21" s="347">
        <v>0</v>
      </c>
      <c r="J21" s="347">
        <f t="shared" si="4"/>
        <v>0.24285910464158197</v>
      </c>
      <c r="K21" s="347">
        <f t="shared" si="5"/>
        <v>105.95710168793742</v>
      </c>
      <c r="L21" s="327">
        <f t="shared" si="6"/>
        <v>53.07085264698708</v>
      </c>
      <c r="M21" s="347">
        <f t="shared" si="7"/>
        <v>159.02795433492452</v>
      </c>
      <c r="N21" s="347">
        <f t="shared" si="8"/>
        <v>106.11</v>
      </c>
      <c r="O21" s="347">
        <f t="shared" si="9"/>
        <v>53.055</v>
      </c>
      <c r="P21" s="347">
        <f t="shared" si="10"/>
        <v>159.165</v>
      </c>
      <c r="Q21" s="347">
        <f t="shared" si="11"/>
        <v>0.08996079257900647</v>
      </c>
      <c r="R21" s="347">
        <v>0.01</v>
      </c>
      <c r="S21" s="347">
        <v>0.1</v>
      </c>
      <c r="T21" s="746"/>
      <c r="U21" s="9">
        <f t="shared" si="12"/>
        <v>1179</v>
      </c>
      <c r="V21" s="9">
        <f t="shared" si="13"/>
        <v>1179</v>
      </c>
      <c r="W21" s="21"/>
    </row>
    <row r="22" spans="1:22" ht="18.75" customHeight="1">
      <c r="A22" s="3"/>
      <c r="B22" s="27" t="s">
        <v>500</v>
      </c>
      <c r="C22" s="9">
        <f>SUM(C14:C21)</f>
        <v>7287</v>
      </c>
      <c r="D22" s="9">
        <f aca="true" t="shared" si="14" ref="D22:V22">SUM(D14:D21)</f>
        <v>7282</v>
      </c>
      <c r="E22" s="347">
        <f t="shared" si="14"/>
        <v>655.8299999999999</v>
      </c>
      <c r="F22" s="347">
        <f t="shared" si="14"/>
        <v>327.91499999999996</v>
      </c>
      <c r="G22" s="347">
        <f t="shared" si="14"/>
        <v>983.7450000000001</v>
      </c>
      <c r="H22" s="347">
        <f t="shared" si="14"/>
        <v>1.5</v>
      </c>
      <c r="I22" s="347">
        <f t="shared" si="14"/>
        <v>0</v>
      </c>
      <c r="J22" s="347">
        <f t="shared" si="14"/>
        <v>1.5</v>
      </c>
      <c r="K22" s="347">
        <f t="shared" si="14"/>
        <v>654.33</v>
      </c>
      <c r="L22" s="347">
        <f>SUM(L14:L21)-0.03</f>
        <v>327.73500274457183</v>
      </c>
      <c r="M22" s="347">
        <f t="shared" si="14"/>
        <v>982.0950027445718</v>
      </c>
      <c r="N22" s="347">
        <f t="shared" si="14"/>
        <v>655.38</v>
      </c>
      <c r="O22" s="347">
        <f t="shared" si="14"/>
        <v>327.69</v>
      </c>
      <c r="P22" s="347">
        <f t="shared" si="14"/>
        <v>983.0699999999999</v>
      </c>
      <c r="Q22" s="347">
        <f t="shared" si="14"/>
        <v>0.4499137832487179</v>
      </c>
      <c r="R22" s="347">
        <v>0.05</v>
      </c>
      <c r="S22" s="347">
        <f t="shared" si="14"/>
        <v>0.5004473165002793</v>
      </c>
      <c r="T22" s="9"/>
      <c r="U22" s="9">
        <f t="shared" si="14"/>
        <v>7282</v>
      </c>
      <c r="V22" s="9">
        <f t="shared" si="14"/>
        <v>7282</v>
      </c>
    </row>
    <row r="24" spans="3:17" ht="12.75">
      <c r="C24" s="473"/>
      <c r="D24" s="515"/>
      <c r="E24" s="13"/>
      <c r="F24" s="13"/>
      <c r="G24" s="13"/>
      <c r="H24" s="13"/>
      <c r="I24" s="348"/>
      <c r="Q24" t="s">
        <v>11</v>
      </c>
    </row>
    <row r="25" spans="3:9" ht="12.75">
      <c r="C25" s="21"/>
      <c r="D25" s="473"/>
      <c r="E25" s="473"/>
      <c r="F25" s="442"/>
      <c r="G25" s="442"/>
      <c r="H25" s="442"/>
      <c r="I25" s="348"/>
    </row>
    <row r="26" spans="1:22" ht="12.75" customHeight="1">
      <c r="A26" s="15" t="s">
        <v>12</v>
      </c>
      <c r="B26" s="15"/>
      <c r="C26" s="21"/>
      <c r="D26" s="473"/>
      <c r="E26" s="473"/>
      <c r="F26" s="442"/>
      <c r="G26" s="462"/>
      <c r="H26" s="442"/>
      <c r="I26" s="15"/>
      <c r="J26" s="15"/>
      <c r="M26" s="15"/>
      <c r="N26" s="16"/>
      <c r="O26" s="16"/>
      <c r="Q26" s="86"/>
      <c r="S26" s="607"/>
      <c r="T26" s="607"/>
      <c r="U26" s="607"/>
      <c r="V26" s="607"/>
    </row>
    <row r="27" spans="2:22" ht="12.75" customHeight="1">
      <c r="B27" s="86"/>
      <c r="C27" s="21"/>
      <c r="D27" s="473"/>
      <c r="E27" s="473"/>
      <c r="F27" s="473"/>
      <c r="G27" s="425"/>
      <c r="H27" s="473"/>
      <c r="I27" s="86"/>
      <c r="J27" s="86"/>
      <c r="M27" s="86"/>
      <c r="N27" s="86" t="s">
        <v>11</v>
      </c>
      <c r="O27" s="86"/>
      <c r="P27" s="86"/>
      <c r="Q27" s="86"/>
      <c r="S27" s="607" t="s">
        <v>1023</v>
      </c>
      <c r="T27" s="607"/>
      <c r="U27" s="607"/>
      <c r="V27" s="607"/>
    </row>
    <row r="28" spans="2:22" ht="12.75" customHeight="1">
      <c r="B28" s="86"/>
      <c r="C28" s="21"/>
      <c r="D28" s="473"/>
      <c r="E28" s="473"/>
      <c r="F28" s="473"/>
      <c r="G28" s="425"/>
      <c r="H28" s="473"/>
      <c r="I28" s="86"/>
      <c r="J28" s="86"/>
      <c r="M28" s="86"/>
      <c r="N28" s="86"/>
      <c r="O28" s="86"/>
      <c r="P28" s="86"/>
      <c r="Q28" s="86"/>
      <c r="S28" s="607" t="s">
        <v>504</v>
      </c>
      <c r="T28" s="607"/>
      <c r="U28" s="607"/>
      <c r="V28" s="607"/>
    </row>
    <row r="29" spans="3:21" ht="12.75">
      <c r="C29" s="21"/>
      <c r="D29" s="473"/>
      <c r="E29" s="473"/>
      <c r="F29" s="473"/>
      <c r="G29" s="13"/>
      <c r="H29" s="473"/>
      <c r="S29" s="589" t="s">
        <v>567</v>
      </c>
      <c r="T29" s="589"/>
      <c r="U29" s="589"/>
    </row>
    <row r="30" spans="3:8" ht="12.75">
      <c r="C30" s="28"/>
      <c r="D30" s="524"/>
      <c r="E30" s="473"/>
      <c r="F30" s="473"/>
      <c r="G30" s="13"/>
      <c r="H30" s="473"/>
    </row>
    <row r="31" spans="3:20" ht="12.75">
      <c r="C31" s="28"/>
      <c r="D31" s="524"/>
      <c r="E31" s="473"/>
      <c r="F31" s="473"/>
      <c r="G31" s="13"/>
      <c r="H31" s="473"/>
      <c r="S31" s="16"/>
      <c r="T31" s="16"/>
    </row>
    <row r="32" spans="3:14" ht="12.75">
      <c r="C32" s="28"/>
      <c r="D32" s="524"/>
      <c r="E32" s="473"/>
      <c r="F32" s="473"/>
      <c r="G32" s="13"/>
      <c r="H32" s="473"/>
      <c r="N32" s="16" t="s">
        <v>416</v>
      </c>
    </row>
    <row r="33" spans="3:16" ht="12.75">
      <c r="C33" s="28"/>
      <c r="D33" s="524"/>
      <c r="E33" s="473"/>
      <c r="F33" s="473"/>
      <c r="G33" s="13"/>
      <c r="H33" s="473"/>
      <c r="I33" s="351"/>
      <c r="J33" s="351"/>
      <c r="M33" s="351"/>
      <c r="N33" s="351"/>
      <c r="O33" s="348"/>
      <c r="P33" s="348"/>
    </row>
    <row r="34" spans="3:16" ht="12.75">
      <c r="C34" s="28"/>
      <c r="D34" s="524"/>
      <c r="E34" s="515"/>
      <c r="F34" s="473"/>
      <c r="G34" s="13"/>
      <c r="H34" s="13"/>
      <c r="I34" s="351"/>
      <c r="J34" s="351"/>
      <c r="M34" s="351"/>
      <c r="N34" s="351"/>
      <c r="O34" s="348"/>
      <c r="P34" s="348"/>
    </row>
    <row r="35" spans="3:16" ht="12.75">
      <c r="C35" s="28"/>
      <c r="D35" s="524"/>
      <c r="E35" s="515"/>
      <c r="F35" s="473"/>
      <c r="I35" s="351"/>
      <c r="J35" s="351"/>
      <c r="M35" s="351"/>
      <c r="N35" s="351"/>
      <c r="O35" s="348"/>
      <c r="P35" s="348"/>
    </row>
    <row r="36" spans="3:16" ht="12.75">
      <c r="C36" s="28"/>
      <c r="D36" s="524"/>
      <c r="E36" s="515"/>
      <c r="F36" s="473"/>
      <c r="I36" s="351"/>
      <c r="J36" s="351"/>
      <c r="M36" s="351"/>
      <c r="N36" s="351"/>
      <c r="O36" s="348"/>
      <c r="P36" s="348"/>
    </row>
    <row r="37" spans="3:16" ht="12.75">
      <c r="C37" s="28"/>
      <c r="D37" s="524"/>
      <c r="E37" s="515"/>
      <c r="F37" s="473"/>
      <c r="G37" s="13"/>
      <c r="H37" s="13"/>
      <c r="I37" s="473"/>
      <c r="J37" s="473"/>
      <c r="K37" s="351"/>
      <c r="M37" s="351"/>
      <c r="N37" s="351"/>
      <c r="O37" s="348"/>
      <c r="P37" s="348"/>
    </row>
    <row r="38" spans="3:16" ht="12.75">
      <c r="C38" s="28"/>
      <c r="D38" s="524"/>
      <c r="E38" s="524"/>
      <c r="F38" s="524"/>
      <c r="G38" s="13"/>
      <c r="H38" s="13"/>
      <c r="I38" s="473"/>
      <c r="J38" s="473"/>
      <c r="K38" s="351"/>
      <c r="M38" s="351"/>
      <c r="N38" s="351"/>
      <c r="O38" s="348"/>
      <c r="P38" s="348"/>
    </row>
    <row r="39" spans="3:16" ht="12.75">
      <c r="C39" s="13"/>
      <c r="D39" s="525"/>
      <c r="E39" s="526"/>
      <c r="F39" s="13"/>
      <c r="G39" s="13"/>
      <c r="H39" s="13"/>
      <c r="I39" s="473"/>
      <c r="J39" s="473"/>
      <c r="K39" s="351"/>
      <c r="M39" s="351"/>
      <c r="N39" s="351"/>
      <c r="O39" s="348"/>
      <c r="P39" s="348"/>
    </row>
    <row r="40" spans="4:20" ht="12.75">
      <c r="D40" s="474"/>
      <c r="E40" s="473"/>
      <c r="F40" s="13"/>
      <c r="G40" s="13"/>
      <c r="H40" s="13"/>
      <c r="I40" s="473"/>
      <c r="J40" s="473"/>
      <c r="K40" s="351"/>
      <c r="M40" s="351"/>
      <c r="N40" s="351"/>
      <c r="O40" s="348"/>
      <c r="P40" s="348"/>
      <c r="T40" s="16"/>
    </row>
    <row r="41" spans="4:16" ht="12.75">
      <c r="D41" s="474"/>
      <c r="E41" s="473"/>
      <c r="F41" s="13"/>
      <c r="G41" s="13"/>
      <c r="H41" s="13"/>
      <c r="I41" s="473"/>
      <c r="J41" s="473"/>
      <c r="K41" s="351"/>
      <c r="M41" s="351"/>
      <c r="N41" s="351"/>
      <c r="O41" s="348"/>
      <c r="P41" s="348"/>
    </row>
    <row r="42" spans="4:11" ht="12.75">
      <c r="D42" s="474"/>
      <c r="E42" s="473"/>
      <c r="F42" s="13"/>
      <c r="G42" s="13"/>
      <c r="H42" s="13"/>
      <c r="I42" s="473"/>
      <c r="J42" s="473"/>
      <c r="K42" s="351"/>
    </row>
    <row r="43" spans="4:10" ht="12.75">
      <c r="D43" s="474"/>
      <c r="E43" s="473"/>
      <c r="F43" s="13"/>
      <c r="G43" s="13"/>
      <c r="H43" s="13"/>
      <c r="I43" s="13"/>
      <c r="J43" s="13"/>
    </row>
    <row r="44" spans="4:10" ht="12.75">
      <c r="D44" s="474"/>
      <c r="E44" s="473"/>
      <c r="F44" s="13"/>
      <c r="G44" s="13"/>
      <c r="H44" s="13"/>
      <c r="I44" s="13"/>
      <c r="J44" s="13"/>
    </row>
    <row r="45" spans="4:10" ht="12.75">
      <c r="D45" s="474"/>
      <c r="E45" s="473"/>
      <c r="F45" s="13"/>
      <c r="G45" s="13"/>
      <c r="H45" s="13"/>
      <c r="I45" s="13"/>
      <c r="J45" s="13"/>
    </row>
    <row r="46" spans="4:10" ht="12.75">
      <c r="D46" s="474"/>
      <c r="E46" s="473"/>
      <c r="F46" s="13"/>
      <c r="G46" s="13"/>
      <c r="H46" s="13"/>
      <c r="I46" s="13"/>
      <c r="J46" s="13"/>
    </row>
    <row r="47" spans="4:10" ht="12.75">
      <c r="D47" s="474"/>
      <c r="E47" s="473"/>
      <c r="F47" s="13"/>
      <c r="G47" s="13"/>
      <c r="H47" s="13"/>
      <c r="I47" s="13"/>
      <c r="J47" s="13"/>
    </row>
    <row r="48" spans="4:10" ht="12.75">
      <c r="D48" s="13"/>
      <c r="E48" s="13"/>
      <c r="F48" s="13"/>
      <c r="G48" s="13"/>
      <c r="H48" s="13"/>
      <c r="I48" s="13"/>
      <c r="J48" s="13"/>
    </row>
  </sheetData>
  <sheetProtection/>
  <mergeCells count="23">
    <mergeCell ref="S29:U29"/>
    <mergeCell ref="H11:J11"/>
    <mergeCell ref="Q11:S11"/>
    <mergeCell ref="N11:P11"/>
    <mergeCell ref="S27:V27"/>
    <mergeCell ref="T14:T21"/>
    <mergeCell ref="S10:V10"/>
    <mergeCell ref="B11:B12"/>
    <mergeCell ref="V11:V12"/>
    <mergeCell ref="E11:G11"/>
    <mergeCell ref="S28:V28"/>
    <mergeCell ref="S26:V26"/>
    <mergeCell ref="K11:M11"/>
    <mergeCell ref="U1:V1"/>
    <mergeCell ref="A5:Q5"/>
    <mergeCell ref="D11:D12"/>
    <mergeCell ref="U11:U12"/>
    <mergeCell ref="T11:T12"/>
    <mergeCell ref="C11:C12"/>
    <mergeCell ref="A11:A12"/>
    <mergeCell ref="A3:V3"/>
    <mergeCell ref="A4:V4"/>
    <mergeCell ref="A6:V6"/>
  </mergeCells>
  <printOptions horizontalCentered="1"/>
  <pageMargins left="0.34" right="0.19" top="1.7" bottom="0" header="1.27" footer="0.31496062992125984"/>
  <pageSetup fitToHeight="1" fitToWidth="1" horizontalDpi="600" verticalDpi="600" orientation="landscape" paperSize="9" scale="64" r:id="rId1"/>
</worksheet>
</file>

<file path=xl/worksheets/sheet26.xml><?xml version="1.0" encoding="utf-8"?>
<worksheet xmlns="http://schemas.openxmlformats.org/spreadsheetml/2006/main" xmlns:r="http://schemas.openxmlformats.org/officeDocument/2006/relationships">
  <sheetPr>
    <pageSetUpPr fitToPage="1"/>
  </sheetPr>
  <dimension ref="A1:W43"/>
  <sheetViews>
    <sheetView view="pageBreakPreview" zoomScale="80" zoomScaleSheetLayoutView="80" zoomScalePageLayoutView="0" workbookViewId="0" topLeftCell="A1">
      <selection activeCell="C10" sqref="C10:C11"/>
    </sheetView>
  </sheetViews>
  <sheetFormatPr defaultColWidth="9.140625" defaultRowHeight="12.75"/>
  <cols>
    <col min="1" max="1" width="5.28125" style="0" customWidth="1"/>
    <col min="2" max="2" width="11.57421875" style="0" customWidth="1"/>
    <col min="3" max="3" width="13.7109375" style="0" customWidth="1"/>
    <col min="4" max="4" width="11.140625" style="0" customWidth="1"/>
    <col min="5" max="10" width="8.7109375" style="0" customWidth="1"/>
    <col min="20" max="22" width="12.00390625" style="0" customWidth="1"/>
  </cols>
  <sheetData>
    <row r="1" spans="20:22" ht="15">
      <c r="T1" s="674" t="s">
        <v>207</v>
      </c>
      <c r="U1" s="674"/>
      <c r="V1" s="674"/>
    </row>
    <row r="2" spans="1:22" ht="15">
      <c r="A2" s="682" t="s">
        <v>0</v>
      </c>
      <c r="B2" s="682"/>
      <c r="C2" s="682"/>
      <c r="D2" s="682"/>
      <c r="E2" s="682"/>
      <c r="F2" s="682"/>
      <c r="G2" s="682"/>
      <c r="H2" s="682"/>
      <c r="I2" s="682"/>
      <c r="J2" s="682"/>
      <c r="K2" s="682"/>
      <c r="L2" s="682"/>
      <c r="M2" s="682"/>
      <c r="N2" s="682"/>
      <c r="O2" s="682"/>
      <c r="P2" s="682"/>
      <c r="Q2" s="682"/>
      <c r="R2" s="682"/>
      <c r="S2" s="682"/>
      <c r="T2" s="682"/>
      <c r="U2" s="682"/>
      <c r="V2" s="682"/>
    </row>
    <row r="3" spans="1:22" ht="20.25">
      <c r="A3" s="651" t="s">
        <v>827</v>
      </c>
      <c r="B3" s="651"/>
      <c r="C3" s="651"/>
      <c r="D3" s="651"/>
      <c r="E3" s="651"/>
      <c r="F3" s="651"/>
      <c r="G3" s="651"/>
      <c r="H3" s="651"/>
      <c r="I3" s="651"/>
      <c r="J3" s="651"/>
      <c r="K3" s="651"/>
      <c r="L3" s="651"/>
      <c r="M3" s="651"/>
      <c r="N3" s="651"/>
      <c r="O3" s="651"/>
      <c r="P3" s="651"/>
      <c r="Q3" s="651"/>
      <c r="R3" s="651"/>
      <c r="S3" s="651"/>
      <c r="T3" s="651"/>
      <c r="U3" s="651"/>
      <c r="V3" s="651"/>
    </row>
    <row r="5" spans="1:22" ht="15.75">
      <c r="A5" s="622" t="s">
        <v>452</v>
      </c>
      <c r="B5" s="622"/>
      <c r="C5" s="622"/>
      <c r="D5" s="622"/>
      <c r="E5" s="622"/>
      <c r="F5" s="622"/>
      <c r="G5" s="622"/>
      <c r="H5" s="622"/>
      <c r="I5" s="622"/>
      <c r="J5" s="622"/>
      <c r="K5" s="622"/>
      <c r="L5" s="622"/>
      <c r="M5" s="622"/>
      <c r="N5" s="622"/>
      <c r="O5" s="622"/>
      <c r="P5" s="622"/>
      <c r="Q5" s="622"/>
      <c r="R5" s="622"/>
      <c r="S5" s="622"/>
      <c r="T5" s="622"/>
      <c r="U5" s="622"/>
      <c r="V5" s="622"/>
    </row>
    <row r="6" spans="1:21" ht="12.75">
      <c r="A6" s="31"/>
      <c r="B6" s="31"/>
      <c r="C6" s="150"/>
      <c r="D6" s="31"/>
      <c r="E6" s="31"/>
      <c r="F6" s="31"/>
      <c r="G6" s="31"/>
      <c r="H6" s="31"/>
      <c r="I6" s="31"/>
      <c r="J6" s="31"/>
      <c r="K6" s="31"/>
      <c r="L6" s="31"/>
      <c r="M6" s="31"/>
      <c r="N6" s="31"/>
      <c r="O6" s="31"/>
      <c r="P6" s="31"/>
      <c r="Q6" s="31"/>
      <c r="U6" s="31"/>
    </row>
    <row r="7" spans="1:17" ht="15.75">
      <c r="A7" s="743" t="s">
        <v>515</v>
      </c>
      <c r="B7" s="743"/>
      <c r="C7" s="743"/>
      <c r="D7" s="743"/>
      <c r="E7" s="743"/>
      <c r="F7" s="743"/>
      <c r="G7" s="743"/>
      <c r="H7" s="743"/>
      <c r="I7" s="743"/>
      <c r="J7" s="743"/>
      <c r="K7" s="743"/>
      <c r="L7" s="743"/>
      <c r="M7" s="743"/>
      <c r="N7" s="743"/>
      <c r="O7" s="743"/>
      <c r="P7" s="743"/>
      <c r="Q7" s="743"/>
    </row>
    <row r="8" spans="1:21" ht="15.75">
      <c r="A8" s="48"/>
      <c r="B8" s="41"/>
      <c r="C8" s="41"/>
      <c r="D8" s="41"/>
      <c r="E8" s="41"/>
      <c r="F8" s="41"/>
      <c r="G8" s="41"/>
      <c r="H8" s="41"/>
      <c r="I8" s="41"/>
      <c r="J8" s="41"/>
      <c r="K8" s="41"/>
      <c r="L8" s="41"/>
      <c r="M8" s="41"/>
      <c r="N8" s="41"/>
      <c r="O8" s="41"/>
      <c r="Q8" s="31"/>
      <c r="R8" s="31"/>
      <c r="S8" s="31"/>
      <c r="U8" s="31" t="s">
        <v>226</v>
      </c>
    </row>
    <row r="9" spans="20:23" ht="12.75">
      <c r="T9" s="747" t="s">
        <v>989</v>
      </c>
      <c r="U9" s="747"/>
      <c r="V9" s="747"/>
      <c r="W9" s="747"/>
    </row>
    <row r="10" spans="1:22" s="274" customFormat="1" ht="28.5" customHeight="1">
      <c r="A10" s="627" t="s">
        <v>514</v>
      </c>
      <c r="B10" s="627" t="s">
        <v>205</v>
      </c>
      <c r="C10" s="627" t="s">
        <v>386</v>
      </c>
      <c r="D10" s="627" t="s">
        <v>387</v>
      </c>
      <c r="E10" s="584" t="s">
        <v>852</v>
      </c>
      <c r="F10" s="584"/>
      <c r="G10" s="584"/>
      <c r="H10" s="592" t="s">
        <v>871</v>
      </c>
      <c r="I10" s="683"/>
      <c r="J10" s="593"/>
      <c r="K10" s="636" t="s">
        <v>389</v>
      </c>
      <c r="L10" s="637"/>
      <c r="M10" s="738"/>
      <c r="N10" s="646" t="s">
        <v>160</v>
      </c>
      <c r="O10" s="647"/>
      <c r="P10" s="648"/>
      <c r="Q10" s="590" t="s">
        <v>988</v>
      </c>
      <c r="R10" s="590"/>
      <c r="S10" s="590"/>
      <c r="T10" s="627" t="s">
        <v>257</v>
      </c>
      <c r="U10" s="627" t="s">
        <v>440</v>
      </c>
      <c r="V10" s="627" t="s">
        <v>390</v>
      </c>
    </row>
    <row r="11" spans="1:22" s="274" customFormat="1" ht="56.25" customHeight="1">
      <c r="A11" s="629"/>
      <c r="B11" s="629"/>
      <c r="C11" s="629"/>
      <c r="D11" s="629"/>
      <c r="E11" s="261" t="s">
        <v>178</v>
      </c>
      <c r="F11" s="261" t="s">
        <v>206</v>
      </c>
      <c r="G11" s="261" t="s">
        <v>16</v>
      </c>
      <c r="H11" s="261" t="s">
        <v>178</v>
      </c>
      <c r="I11" s="261" t="s">
        <v>206</v>
      </c>
      <c r="J11" s="261" t="s">
        <v>16</v>
      </c>
      <c r="K11" s="261" t="s">
        <v>178</v>
      </c>
      <c r="L11" s="261" t="s">
        <v>206</v>
      </c>
      <c r="M11" s="261" t="s">
        <v>16</v>
      </c>
      <c r="N11" s="261" t="s">
        <v>178</v>
      </c>
      <c r="O11" s="261" t="s">
        <v>206</v>
      </c>
      <c r="P11" s="261" t="s">
        <v>16</v>
      </c>
      <c r="Q11" s="261" t="s">
        <v>240</v>
      </c>
      <c r="R11" s="261" t="s">
        <v>218</v>
      </c>
      <c r="S11" s="261" t="s">
        <v>219</v>
      </c>
      <c r="T11" s="629"/>
      <c r="U11" s="629"/>
      <c r="V11" s="629"/>
    </row>
    <row r="12" spans="1:22" ht="12.75">
      <c r="A12" s="149">
        <v>1</v>
      </c>
      <c r="B12" s="107">
        <v>2</v>
      </c>
      <c r="C12" s="8">
        <v>3</v>
      </c>
      <c r="D12" s="149">
        <v>4</v>
      </c>
      <c r="E12" s="107">
        <v>5</v>
      </c>
      <c r="F12" s="8">
        <v>6</v>
      </c>
      <c r="G12" s="149">
        <v>7</v>
      </c>
      <c r="H12" s="107">
        <v>8</v>
      </c>
      <c r="I12" s="8">
        <v>9</v>
      </c>
      <c r="J12" s="149">
        <v>10</v>
      </c>
      <c r="K12" s="107">
        <v>11</v>
      </c>
      <c r="L12" s="8">
        <v>12</v>
      </c>
      <c r="M12" s="149">
        <v>13</v>
      </c>
      <c r="N12" s="107">
        <v>14</v>
      </c>
      <c r="O12" s="8">
        <v>15</v>
      </c>
      <c r="P12" s="149">
        <v>16</v>
      </c>
      <c r="Q12" s="107">
        <v>17</v>
      </c>
      <c r="R12" s="8">
        <v>18</v>
      </c>
      <c r="S12" s="149">
        <v>19</v>
      </c>
      <c r="T12" s="107">
        <v>20</v>
      </c>
      <c r="U12" s="149">
        <v>21</v>
      </c>
      <c r="V12" s="107">
        <v>22</v>
      </c>
    </row>
    <row r="13" spans="1:22" ht="18.75" customHeight="1">
      <c r="A13" s="8">
        <v>1</v>
      </c>
      <c r="B13" s="19" t="s">
        <v>492</v>
      </c>
      <c r="C13" s="9">
        <v>629</v>
      </c>
      <c r="D13" s="386">
        <v>628</v>
      </c>
      <c r="E13" s="347">
        <f>C13*9000/100000</f>
        <v>56.61</v>
      </c>
      <c r="F13" s="347">
        <f>C13*4500/100000</f>
        <v>28.305</v>
      </c>
      <c r="G13" s="347">
        <f>SUM(E13:F13)</f>
        <v>84.91499999999999</v>
      </c>
      <c r="H13" s="347">
        <f>4.529*D13/3737</f>
        <v>0.7610949959860851</v>
      </c>
      <c r="I13" s="347">
        <v>0</v>
      </c>
      <c r="J13" s="347">
        <f>SUM(H13:I13)</f>
        <v>0.7610949959860851</v>
      </c>
      <c r="K13" s="347">
        <f>332.16*E13/336.69</f>
        <v>55.84834001603849</v>
      </c>
      <c r="L13" s="347">
        <f>168.205*F13/168.35-0.01</f>
        <v>28.270620879120884</v>
      </c>
      <c r="M13" s="347">
        <f>SUM(K13:L13)</f>
        <v>84.11896089515938</v>
      </c>
      <c r="N13" s="347">
        <f>D13*900*10/100000</f>
        <v>56.52</v>
      </c>
      <c r="O13" s="347">
        <f>(D13*1000/100000)+(D13*3500/100000)</f>
        <v>28.26</v>
      </c>
      <c r="P13" s="347">
        <f>SUM(N13:O13)</f>
        <v>84.78</v>
      </c>
      <c r="Q13" s="347">
        <f>(H13+K13)-N13</f>
        <v>0.08943501202457327</v>
      </c>
      <c r="R13" s="347">
        <f>(I13+L13)-O13</f>
        <v>0.010620879120882165</v>
      </c>
      <c r="S13" s="347">
        <f>(J13+M13)-P13</f>
        <v>0.10005589114545899</v>
      </c>
      <c r="T13" s="748" t="s">
        <v>531</v>
      </c>
      <c r="U13" s="9">
        <f>D13</f>
        <v>628</v>
      </c>
      <c r="V13" s="9">
        <f>U13</f>
        <v>628</v>
      </c>
    </row>
    <row r="14" spans="1:22" ht="18.75" customHeight="1">
      <c r="A14" s="8">
        <v>2</v>
      </c>
      <c r="B14" s="19" t="s">
        <v>493</v>
      </c>
      <c r="C14" s="9">
        <v>512</v>
      </c>
      <c r="D14" s="386">
        <v>511</v>
      </c>
      <c r="E14" s="347">
        <f aca="true" t="shared" si="0" ref="E14:E20">C14*9000/100000</f>
        <v>46.08</v>
      </c>
      <c r="F14" s="347">
        <f aca="true" t="shared" si="1" ref="F14:F20">C14*4500/100000</f>
        <v>23.04</v>
      </c>
      <c r="G14" s="347">
        <f aca="true" t="shared" si="2" ref="G14:G20">SUM(E14:F14)</f>
        <v>69.12</v>
      </c>
      <c r="H14" s="347">
        <f aca="true" t="shared" si="3" ref="H14:H20">4.529*D14/3737</f>
        <v>0.6192986352689323</v>
      </c>
      <c r="I14" s="347">
        <v>0</v>
      </c>
      <c r="J14" s="347">
        <f aca="true" t="shared" si="4" ref="J14:J20">SUM(H14:I14)</f>
        <v>0.6192986352689323</v>
      </c>
      <c r="K14" s="347">
        <f aca="true" t="shared" si="5" ref="K14:K20">332.16*E14/336.69</f>
        <v>45.460016038492384</v>
      </c>
      <c r="L14" s="347">
        <f>168.205*F14/168.35-0.01</f>
        <v>23.01015562815563</v>
      </c>
      <c r="M14" s="347">
        <f aca="true" t="shared" si="6" ref="M14:M20">SUM(K14:L14)</f>
        <v>68.47017166664801</v>
      </c>
      <c r="N14" s="347">
        <f aca="true" t="shared" si="7" ref="N14:N20">D14*900*10/100000</f>
        <v>45.99</v>
      </c>
      <c r="O14" s="347">
        <f aca="true" t="shared" si="8" ref="O14:O20">(D14*1000/100000)+(D14*3500/100000)</f>
        <v>22.995</v>
      </c>
      <c r="P14" s="347">
        <f aca="true" t="shared" si="9" ref="P14:P20">SUM(N14:O14)</f>
        <v>68.985</v>
      </c>
      <c r="Q14" s="347">
        <f aca="true" t="shared" si="10" ref="Q14:Q20">(H14+K14)-N14</f>
        <v>0.08931467376131508</v>
      </c>
      <c r="R14" s="347">
        <f>(I14+L14)-O14-0.01</f>
        <v>0.005155628155628875</v>
      </c>
      <c r="S14" s="347">
        <f aca="true" t="shared" si="11" ref="S14:S20">(J14+M14)-P14</f>
        <v>0.1044703019169475</v>
      </c>
      <c r="T14" s="672"/>
      <c r="U14" s="9">
        <f aca="true" t="shared" si="12" ref="U14:U20">D14</f>
        <v>511</v>
      </c>
      <c r="V14" s="9">
        <f aca="true" t="shared" si="13" ref="V14:V20">U14</f>
        <v>511</v>
      </c>
    </row>
    <row r="15" spans="1:22" ht="18.75" customHeight="1">
      <c r="A15" s="8">
        <v>3</v>
      </c>
      <c r="B15" s="19" t="s">
        <v>494</v>
      </c>
      <c r="C15" s="9">
        <v>386</v>
      </c>
      <c r="D15" s="386">
        <v>386</v>
      </c>
      <c r="E15" s="347">
        <f t="shared" si="0"/>
        <v>34.74</v>
      </c>
      <c r="F15" s="347">
        <f t="shared" si="1"/>
        <v>17.37</v>
      </c>
      <c r="G15" s="347">
        <f t="shared" si="2"/>
        <v>52.11</v>
      </c>
      <c r="H15" s="347">
        <f t="shared" si="3"/>
        <v>0.4678067968959058</v>
      </c>
      <c r="I15" s="347">
        <v>0</v>
      </c>
      <c r="J15" s="347">
        <f t="shared" si="4"/>
        <v>0.4678067968959058</v>
      </c>
      <c r="K15" s="347">
        <f t="shared" si="5"/>
        <v>34.27259021651965</v>
      </c>
      <c r="L15" s="347">
        <f>168.205*F15/168.35+0.01</f>
        <v>17.36503920403921</v>
      </c>
      <c r="M15" s="347">
        <f t="shared" si="6"/>
        <v>51.637629420558866</v>
      </c>
      <c r="N15" s="347">
        <f t="shared" si="7"/>
        <v>34.74</v>
      </c>
      <c r="O15" s="347">
        <f t="shared" si="8"/>
        <v>17.37</v>
      </c>
      <c r="P15" s="347">
        <f t="shared" si="9"/>
        <v>52.11</v>
      </c>
      <c r="Q15" s="347">
        <f t="shared" si="10"/>
        <v>0.00039701341555797853</v>
      </c>
      <c r="R15" s="347">
        <f aca="true" t="shared" si="14" ref="R15:R20">(I15+L15)-O15</f>
        <v>-0.004960795960791131</v>
      </c>
      <c r="S15" s="347">
        <f t="shared" si="11"/>
        <v>-0.004563782545226047</v>
      </c>
      <c r="T15" s="672"/>
      <c r="U15" s="9">
        <f t="shared" si="12"/>
        <v>386</v>
      </c>
      <c r="V15" s="9">
        <f t="shared" si="13"/>
        <v>386</v>
      </c>
    </row>
    <row r="16" spans="1:22" ht="18.75" customHeight="1">
      <c r="A16" s="8">
        <v>4</v>
      </c>
      <c r="B16" s="19" t="s">
        <v>495</v>
      </c>
      <c r="C16" s="9">
        <v>424</v>
      </c>
      <c r="D16" s="386">
        <v>424</v>
      </c>
      <c r="E16" s="347">
        <f t="shared" si="0"/>
        <v>38.16</v>
      </c>
      <c r="F16" s="347">
        <f t="shared" si="1"/>
        <v>19.08</v>
      </c>
      <c r="G16" s="347">
        <f t="shared" si="2"/>
        <v>57.239999999999995</v>
      </c>
      <c r="H16" s="347">
        <f t="shared" si="3"/>
        <v>0.5138603157613059</v>
      </c>
      <c r="I16" s="347">
        <v>0</v>
      </c>
      <c r="J16" s="347">
        <f t="shared" si="4"/>
        <v>0.5138603157613059</v>
      </c>
      <c r="K16" s="347">
        <f t="shared" si="5"/>
        <v>37.6465757818765</v>
      </c>
      <c r="L16" s="347">
        <f>168.205*F16/168.35+0.02</f>
        <v>19.08356637956638</v>
      </c>
      <c r="M16" s="347">
        <f t="shared" si="6"/>
        <v>56.730142161442885</v>
      </c>
      <c r="N16" s="347">
        <f t="shared" si="7"/>
        <v>38.16</v>
      </c>
      <c r="O16" s="347">
        <f t="shared" si="8"/>
        <v>19.08</v>
      </c>
      <c r="P16" s="347">
        <f t="shared" si="9"/>
        <v>57.239999999999995</v>
      </c>
      <c r="Q16" s="347">
        <f t="shared" si="10"/>
        <v>0.00043609763780949606</v>
      </c>
      <c r="R16" s="347">
        <f t="shared" si="14"/>
        <v>0.003566379566382949</v>
      </c>
      <c r="S16" s="347">
        <f t="shared" si="11"/>
        <v>0.004002477204195998</v>
      </c>
      <c r="T16" s="672"/>
      <c r="U16" s="9">
        <f t="shared" si="12"/>
        <v>424</v>
      </c>
      <c r="V16" s="9">
        <f t="shared" si="13"/>
        <v>424</v>
      </c>
    </row>
    <row r="17" spans="1:22" ht="18.75" customHeight="1">
      <c r="A17" s="8">
        <v>5</v>
      </c>
      <c r="B17" s="19" t="s">
        <v>496</v>
      </c>
      <c r="C17" s="9">
        <v>532</v>
      </c>
      <c r="D17" s="386">
        <v>531</v>
      </c>
      <c r="E17" s="347">
        <f t="shared" si="0"/>
        <v>47.88</v>
      </c>
      <c r="F17" s="347">
        <f t="shared" si="1"/>
        <v>23.94</v>
      </c>
      <c r="G17" s="347">
        <f t="shared" si="2"/>
        <v>71.82000000000001</v>
      </c>
      <c r="H17" s="347">
        <f t="shared" si="3"/>
        <v>0.6435373294086165</v>
      </c>
      <c r="I17" s="347">
        <v>0</v>
      </c>
      <c r="J17" s="347">
        <f t="shared" si="4"/>
        <v>0.6435373294086165</v>
      </c>
      <c r="K17" s="347">
        <f t="shared" si="5"/>
        <v>47.23579791499599</v>
      </c>
      <c r="L17" s="347">
        <f>168.205*F17/168.35-0.01</f>
        <v>23.90938045738046</v>
      </c>
      <c r="M17" s="347">
        <f t="shared" si="6"/>
        <v>71.14517837237645</v>
      </c>
      <c r="N17" s="347">
        <f t="shared" si="7"/>
        <v>47.79</v>
      </c>
      <c r="O17" s="347">
        <f t="shared" si="8"/>
        <v>23.895</v>
      </c>
      <c r="P17" s="347">
        <f t="shared" si="9"/>
        <v>71.685</v>
      </c>
      <c r="Q17" s="347">
        <f t="shared" si="10"/>
        <v>0.08933524440460872</v>
      </c>
      <c r="R17" s="347">
        <f t="shared" si="14"/>
        <v>0.014380457380461564</v>
      </c>
      <c r="S17" s="347">
        <f t="shared" si="11"/>
        <v>0.10371570178506317</v>
      </c>
      <c r="T17" s="672"/>
      <c r="U17" s="9">
        <f t="shared" si="12"/>
        <v>531</v>
      </c>
      <c r="V17" s="9">
        <f t="shared" si="13"/>
        <v>531</v>
      </c>
    </row>
    <row r="18" spans="1:22" ht="18.75" customHeight="1">
      <c r="A18" s="8">
        <v>6</v>
      </c>
      <c r="B18" s="19" t="s">
        <v>497</v>
      </c>
      <c r="C18" s="9">
        <v>286</v>
      </c>
      <c r="D18" s="386">
        <v>286</v>
      </c>
      <c r="E18" s="347">
        <f t="shared" si="0"/>
        <v>25.74</v>
      </c>
      <c r="F18" s="347">
        <f t="shared" si="1"/>
        <v>12.87</v>
      </c>
      <c r="G18" s="347">
        <f t="shared" si="2"/>
        <v>38.61</v>
      </c>
      <c r="H18" s="347">
        <f t="shared" si="3"/>
        <v>0.3466133261974846</v>
      </c>
      <c r="I18" s="347">
        <v>0</v>
      </c>
      <c r="J18" s="347">
        <f t="shared" si="4"/>
        <v>0.3466133261974846</v>
      </c>
      <c r="K18" s="347">
        <f t="shared" si="5"/>
        <v>25.393680834001604</v>
      </c>
      <c r="L18" s="347">
        <f>168.205*F18/168.35+0.01</f>
        <v>12.868915057915059</v>
      </c>
      <c r="M18" s="347">
        <f t="shared" si="6"/>
        <v>38.26259589191666</v>
      </c>
      <c r="N18" s="347">
        <f t="shared" si="7"/>
        <v>25.74</v>
      </c>
      <c r="O18" s="347">
        <f t="shared" si="8"/>
        <v>12.87</v>
      </c>
      <c r="P18" s="347">
        <f t="shared" si="9"/>
        <v>38.61</v>
      </c>
      <c r="Q18" s="347">
        <f t="shared" si="10"/>
        <v>0.00029416019908978797</v>
      </c>
      <c r="R18" s="347">
        <f t="shared" si="14"/>
        <v>-0.0010849420849403657</v>
      </c>
      <c r="S18" s="347">
        <f t="shared" si="11"/>
        <v>-0.0007907818858541305</v>
      </c>
      <c r="T18" s="672"/>
      <c r="U18" s="9">
        <f t="shared" si="12"/>
        <v>286</v>
      </c>
      <c r="V18" s="9">
        <f t="shared" si="13"/>
        <v>286</v>
      </c>
    </row>
    <row r="19" spans="1:22" ht="18.75" customHeight="1">
      <c r="A19" s="8">
        <v>7</v>
      </c>
      <c r="B19" s="19" t="s">
        <v>498</v>
      </c>
      <c r="C19" s="9">
        <v>434</v>
      </c>
      <c r="D19" s="386">
        <v>434</v>
      </c>
      <c r="E19" s="347">
        <f t="shared" si="0"/>
        <v>39.06</v>
      </c>
      <c r="F19" s="347">
        <f t="shared" si="1"/>
        <v>19.53</v>
      </c>
      <c r="G19" s="347">
        <f t="shared" si="2"/>
        <v>58.59</v>
      </c>
      <c r="H19" s="347">
        <f t="shared" si="3"/>
        <v>0.5259796628311479</v>
      </c>
      <c r="I19" s="347">
        <v>0</v>
      </c>
      <c r="J19" s="347">
        <f t="shared" si="4"/>
        <v>0.5259796628311479</v>
      </c>
      <c r="K19" s="347">
        <f t="shared" si="5"/>
        <v>38.534466720128314</v>
      </c>
      <c r="L19" s="347">
        <f>168.205*F19/168.35+0.02</f>
        <v>19.5331787941788</v>
      </c>
      <c r="M19" s="347">
        <f t="shared" si="6"/>
        <v>58.06764551430712</v>
      </c>
      <c r="N19" s="347">
        <f t="shared" si="7"/>
        <v>39.06</v>
      </c>
      <c r="O19" s="347">
        <f t="shared" si="8"/>
        <v>19.53</v>
      </c>
      <c r="P19" s="347">
        <f t="shared" si="9"/>
        <v>58.59</v>
      </c>
      <c r="Q19" s="347">
        <f t="shared" si="10"/>
        <v>0.00044638295945986783</v>
      </c>
      <c r="R19" s="347">
        <f t="shared" si="14"/>
        <v>0.003178794178797517</v>
      </c>
      <c r="S19" s="347">
        <f t="shared" si="11"/>
        <v>0.0036251771382609377</v>
      </c>
      <c r="T19" s="672"/>
      <c r="U19" s="9">
        <f t="shared" si="12"/>
        <v>434</v>
      </c>
      <c r="V19" s="9">
        <f t="shared" si="13"/>
        <v>434</v>
      </c>
    </row>
    <row r="20" spans="1:22" ht="18.75" customHeight="1">
      <c r="A20" s="8">
        <v>8</v>
      </c>
      <c r="B20" s="19" t="s">
        <v>499</v>
      </c>
      <c r="C20" s="9">
        <v>538</v>
      </c>
      <c r="D20" s="386">
        <v>537</v>
      </c>
      <c r="E20" s="347">
        <f t="shared" si="0"/>
        <v>48.42</v>
      </c>
      <c r="F20" s="347">
        <f t="shared" si="1"/>
        <v>24.21</v>
      </c>
      <c r="G20" s="347">
        <f t="shared" si="2"/>
        <v>72.63</v>
      </c>
      <c r="H20" s="347">
        <f t="shared" si="3"/>
        <v>0.6508089376505217</v>
      </c>
      <c r="I20" s="347">
        <v>0</v>
      </c>
      <c r="J20" s="347">
        <f t="shared" si="4"/>
        <v>0.6508089376505217</v>
      </c>
      <c r="K20" s="347">
        <f t="shared" si="5"/>
        <v>47.768532477947076</v>
      </c>
      <c r="L20" s="347">
        <f>168.205*F20/168.35-0.01</f>
        <v>24.179147906147907</v>
      </c>
      <c r="M20" s="347">
        <f t="shared" si="6"/>
        <v>71.94768038409498</v>
      </c>
      <c r="N20" s="347">
        <f t="shared" si="7"/>
        <v>48.33</v>
      </c>
      <c r="O20" s="347">
        <f t="shared" si="8"/>
        <v>24.165000000000003</v>
      </c>
      <c r="P20" s="347">
        <f t="shared" si="9"/>
        <v>72.495</v>
      </c>
      <c r="Q20" s="347">
        <f t="shared" si="10"/>
        <v>0.08934141559760178</v>
      </c>
      <c r="R20" s="347">
        <f t="shared" si="14"/>
        <v>0.01414790614790462</v>
      </c>
      <c r="S20" s="347">
        <f t="shared" si="11"/>
        <v>0.1034893217454993</v>
      </c>
      <c r="T20" s="673"/>
      <c r="U20" s="9">
        <f t="shared" si="12"/>
        <v>537</v>
      </c>
      <c r="V20" s="9">
        <f t="shared" si="13"/>
        <v>537</v>
      </c>
    </row>
    <row r="21" spans="1:22" ht="18.75" customHeight="1">
      <c r="A21" s="3"/>
      <c r="B21" s="27" t="s">
        <v>500</v>
      </c>
      <c r="C21" s="9">
        <f>SUM(C13:C20)</f>
        <v>3741</v>
      </c>
      <c r="D21" s="9">
        <f aca="true" t="shared" si="15" ref="D21:V21">SUM(D13:D20)</f>
        <v>3737</v>
      </c>
      <c r="E21" s="347">
        <f t="shared" si="15"/>
        <v>336.69</v>
      </c>
      <c r="F21" s="347">
        <f t="shared" si="15"/>
        <v>168.345</v>
      </c>
      <c r="G21" s="347">
        <f t="shared" si="15"/>
        <v>505.03499999999997</v>
      </c>
      <c r="H21" s="347">
        <f t="shared" si="15"/>
        <v>4.529</v>
      </c>
      <c r="I21" s="347">
        <f t="shared" si="15"/>
        <v>0</v>
      </c>
      <c r="J21" s="347">
        <f t="shared" si="15"/>
        <v>4.529</v>
      </c>
      <c r="K21" s="347">
        <f t="shared" si="15"/>
        <v>332.16</v>
      </c>
      <c r="L21" s="347">
        <f>SUM(L13:L20)-0.01</f>
        <v>168.21000430650435</v>
      </c>
      <c r="M21" s="347">
        <f t="shared" si="15"/>
        <v>500.38000430650436</v>
      </c>
      <c r="N21" s="347">
        <f t="shared" si="15"/>
        <v>336.33</v>
      </c>
      <c r="O21" s="347">
        <f t="shared" si="15"/>
        <v>168.165</v>
      </c>
      <c r="P21" s="347">
        <f t="shared" si="15"/>
        <v>504.495</v>
      </c>
      <c r="Q21" s="347">
        <f t="shared" si="15"/>
        <v>0.359000000000016</v>
      </c>
      <c r="R21" s="347">
        <f>SUM(R13:R20)-0.01</f>
        <v>0.03500430650432619</v>
      </c>
      <c r="S21" s="347">
        <f>SUM(S13:S20)-0.01</f>
        <v>0.4040043065043457</v>
      </c>
      <c r="T21" s="9"/>
      <c r="U21" s="9">
        <f t="shared" si="15"/>
        <v>3737</v>
      </c>
      <c r="V21" s="9">
        <f t="shared" si="15"/>
        <v>3737</v>
      </c>
    </row>
    <row r="22" ht="12.75">
      <c r="D22" t="s">
        <v>11</v>
      </c>
    </row>
    <row r="23" spans="3:19" ht="12.75">
      <c r="C23" s="351"/>
      <c r="D23" s="515"/>
      <c r="I23" s="348"/>
      <c r="Q23" s="348" t="s">
        <v>11</v>
      </c>
      <c r="R23" s="348"/>
      <c r="S23" s="348"/>
    </row>
    <row r="24" spans="1:17" ht="12.75">
      <c r="A24" s="16"/>
      <c r="B24" s="16"/>
      <c r="D24" s="351"/>
      <c r="E24" s="351"/>
      <c r="F24" s="351"/>
      <c r="N24" t="s">
        <v>11</v>
      </c>
      <c r="Q24" s="348"/>
    </row>
    <row r="25" spans="4:14" ht="12.75">
      <c r="D25" s="351"/>
      <c r="E25" s="351"/>
      <c r="F25" s="351"/>
      <c r="G25" s="16"/>
      <c r="N25" s="16"/>
    </row>
    <row r="26" spans="1:22" ht="12.75" customHeight="1">
      <c r="A26" s="15" t="s">
        <v>12</v>
      </c>
      <c r="B26" s="15"/>
      <c r="D26" s="351"/>
      <c r="E26" s="514"/>
      <c r="F26" s="351"/>
      <c r="G26" s="15"/>
      <c r="J26" s="15"/>
      <c r="M26" s="15"/>
      <c r="N26" s="16"/>
      <c r="O26" s="16"/>
      <c r="Q26" s="438"/>
      <c r="S26" s="607"/>
      <c r="T26" s="607"/>
      <c r="U26" s="607"/>
      <c r="V26" s="607"/>
    </row>
    <row r="27" spans="2:22" ht="12.75" customHeight="1">
      <c r="B27" s="86"/>
      <c r="D27" s="351"/>
      <c r="E27" s="508"/>
      <c r="F27" s="351"/>
      <c r="G27" s="86"/>
      <c r="J27" s="86"/>
      <c r="M27" s="86"/>
      <c r="N27" s="86"/>
      <c r="O27" s="86"/>
      <c r="P27" s="86"/>
      <c r="Q27" s="86"/>
      <c r="S27" s="607" t="s">
        <v>1023</v>
      </c>
      <c r="T27" s="607"/>
      <c r="U27" s="607"/>
      <c r="V27" s="607"/>
    </row>
    <row r="28" spans="2:22" ht="12.75" customHeight="1">
      <c r="B28" s="86"/>
      <c r="D28" s="351"/>
      <c r="E28" s="508"/>
      <c r="F28" s="351"/>
      <c r="G28" s="86"/>
      <c r="J28" s="86"/>
      <c r="M28" s="86"/>
      <c r="N28" s="86"/>
      <c r="O28" s="86"/>
      <c r="P28" s="86"/>
      <c r="Q28" s="86"/>
      <c r="S28" s="607" t="s">
        <v>504</v>
      </c>
      <c r="T28" s="607"/>
      <c r="U28" s="607"/>
      <c r="V28" s="607"/>
    </row>
    <row r="29" spans="4:21" ht="12.75">
      <c r="D29" s="351"/>
      <c r="E29" s="351"/>
      <c r="F29" s="351"/>
      <c r="S29" s="589" t="s">
        <v>568</v>
      </c>
      <c r="T29" s="589"/>
      <c r="U29" s="589"/>
    </row>
    <row r="30" spans="4:6" ht="12.75">
      <c r="D30" s="351"/>
      <c r="E30" s="351"/>
      <c r="F30" s="351"/>
    </row>
    <row r="31" spans="4:6" ht="12.75">
      <c r="D31" s="351"/>
      <c r="E31" s="351"/>
      <c r="F31" s="351"/>
    </row>
    <row r="32" spans="4:6" ht="12.75">
      <c r="D32" s="351"/>
      <c r="F32" s="351"/>
    </row>
    <row r="33" spans="4:16" ht="12.75">
      <c r="D33" s="351"/>
      <c r="E33" s="13"/>
      <c r="F33" s="442"/>
      <c r="G33" s="442"/>
      <c r="I33" s="13"/>
      <c r="J33" s="13"/>
      <c r="K33" s="348"/>
      <c r="M33" s="348"/>
      <c r="N33" s="348"/>
      <c r="P33" s="16" t="s">
        <v>11</v>
      </c>
    </row>
    <row r="34" spans="4:14" ht="12.75">
      <c r="D34" s="351"/>
      <c r="E34" s="473"/>
      <c r="F34" s="13"/>
      <c r="G34" s="13"/>
      <c r="I34" s="13"/>
      <c r="J34" s="13"/>
      <c r="N34" s="348"/>
    </row>
    <row r="35" spans="4:14" ht="12.75">
      <c r="D35" s="473"/>
      <c r="E35" s="473"/>
      <c r="F35" s="13"/>
      <c r="G35" s="13"/>
      <c r="I35" s="13"/>
      <c r="J35" s="13"/>
      <c r="N35" s="348"/>
    </row>
    <row r="36" spans="4:14" ht="12.75">
      <c r="D36" s="473"/>
      <c r="E36" s="473"/>
      <c r="F36" s="13"/>
      <c r="G36" s="13"/>
      <c r="H36" s="13"/>
      <c r="I36" s="13"/>
      <c r="J36" s="13"/>
      <c r="N36" s="348"/>
    </row>
    <row r="37" spans="4:14" ht="12.75">
      <c r="D37" s="473"/>
      <c r="E37" s="473"/>
      <c r="F37" s="13"/>
      <c r="G37" s="13"/>
      <c r="H37" s="13"/>
      <c r="I37" s="13"/>
      <c r="J37" s="13"/>
      <c r="N37" s="348"/>
    </row>
    <row r="38" spans="4:14" ht="12.75">
      <c r="D38" s="473"/>
      <c r="E38" s="473"/>
      <c r="F38" s="13"/>
      <c r="G38" s="13"/>
      <c r="H38" s="13"/>
      <c r="I38" s="13"/>
      <c r="J38" s="13"/>
      <c r="N38" s="348"/>
    </row>
    <row r="39" spans="4:14" ht="12.75">
      <c r="D39" s="473"/>
      <c r="E39" s="473"/>
      <c r="F39" s="13"/>
      <c r="G39" s="13"/>
      <c r="H39" s="13"/>
      <c r="I39" s="13"/>
      <c r="J39" s="13"/>
      <c r="N39" s="348"/>
    </row>
    <row r="40" spans="4:14" ht="12.75">
      <c r="D40" s="473"/>
      <c r="E40" s="473"/>
      <c r="F40" s="13"/>
      <c r="G40" s="13"/>
      <c r="H40" s="13"/>
      <c r="I40" s="13"/>
      <c r="J40" s="13"/>
      <c r="N40" s="348"/>
    </row>
    <row r="41" spans="4:14" ht="12.75">
      <c r="D41" s="473"/>
      <c r="E41" s="473"/>
      <c r="F41" s="13"/>
      <c r="G41" s="13"/>
      <c r="H41" s="13"/>
      <c r="I41" s="13"/>
      <c r="J41" s="13"/>
      <c r="N41" s="348"/>
    </row>
    <row r="42" spans="4:10" ht="12.75">
      <c r="D42" s="473"/>
      <c r="E42" s="473"/>
      <c r="F42" s="13"/>
      <c r="G42" s="13"/>
      <c r="H42" s="13"/>
      <c r="I42" s="13"/>
      <c r="J42" s="13"/>
    </row>
    <row r="43" spans="4:11" ht="12.75">
      <c r="D43" s="13"/>
      <c r="E43" s="13"/>
      <c r="F43" s="13"/>
      <c r="G43" s="13"/>
      <c r="H43" s="13"/>
      <c r="I43" s="13"/>
      <c r="J43" s="13"/>
      <c r="K43" s="16"/>
    </row>
  </sheetData>
  <sheetProtection/>
  <mergeCells count="23">
    <mergeCell ref="V10:V11"/>
    <mergeCell ref="N10:P10"/>
    <mergeCell ref="Q10:S10"/>
    <mergeCell ref="T13:T20"/>
    <mergeCell ref="S28:V28"/>
    <mergeCell ref="S26:V26"/>
    <mergeCell ref="S27:V27"/>
    <mergeCell ref="H10:J10"/>
    <mergeCell ref="K10:M10"/>
    <mergeCell ref="D10:D11"/>
    <mergeCell ref="E10:G10"/>
    <mergeCell ref="S29:U29"/>
    <mergeCell ref="T10:T11"/>
    <mergeCell ref="T1:V1"/>
    <mergeCell ref="A7:Q7"/>
    <mergeCell ref="T9:W9"/>
    <mergeCell ref="A10:A11"/>
    <mergeCell ref="B10:B11"/>
    <mergeCell ref="C10:C11"/>
    <mergeCell ref="U10:U11"/>
    <mergeCell ref="A2:V2"/>
    <mergeCell ref="A3:V3"/>
    <mergeCell ref="A5:V5"/>
  </mergeCells>
  <printOptions horizontalCentered="1"/>
  <pageMargins left="0.43" right="0.21" top="1.97" bottom="0" header="1.27" footer="0.31496062992125984"/>
  <pageSetup fitToHeight="1" fitToWidth="1" horizontalDpi="600" verticalDpi="600" orientation="landscape" paperSize="9" scale="67" r:id="rId1"/>
</worksheet>
</file>

<file path=xl/worksheets/sheet27.xml><?xml version="1.0" encoding="utf-8"?>
<worksheet xmlns="http://schemas.openxmlformats.org/spreadsheetml/2006/main" xmlns:r="http://schemas.openxmlformats.org/officeDocument/2006/relationships">
  <sheetPr>
    <pageSetUpPr fitToPage="1"/>
  </sheetPr>
  <dimension ref="A1:V31"/>
  <sheetViews>
    <sheetView view="pageBreakPreview" zoomScaleSheetLayoutView="100" zoomScalePageLayoutView="0" workbookViewId="0" topLeftCell="A1">
      <selection activeCell="B10" sqref="B10"/>
    </sheetView>
  </sheetViews>
  <sheetFormatPr defaultColWidth="9.140625" defaultRowHeight="12.75"/>
  <cols>
    <col min="1" max="1" width="5.421875" style="16" customWidth="1"/>
    <col min="2" max="2" width="13.57421875" style="16" customWidth="1"/>
    <col min="3" max="3" width="17.57421875" style="16" customWidth="1"/>
    <col min="4" max="4" width="17.8515625" style="16" customWidth="1"/>
    <col min="5" max="5" width="18.8515625" style="16" customWidth="1"/>
    <col min="6" max="6" width="19.28125" style="16" customWidth="1"/>
    <col min="7" max="7" width="22.57421875" style="16" customWidth="1"/>
    <col min="8" max="8" width="17.140625" style="16" customWidth="1"/>
    <col min="9" max="9" width="24.8515625" style="16" customWidth="1"/>
    <col min="10" max="16384" width="9.140625" style="16" customWidth="1"/>
  </cols>
  <sheetData>
    <row r="1" spans="9:10" ht="15">
      <c r="I1" s="42" t="s">
        <v>63</v>
      </c>
      <c r="J1" s="44"/>
    </row>
    <row r="2" spans="1:10" ht="15">
      <c r="A2" s="682" t="s">
        <v>0</v>
      </c>
      <c r="B2" s="682"/>
      <c r="C2" s="682"/>
      <c r="D2" s="682"/>
      <c r="E2" s="682"/>
      <c r="F2" s="682"/>
      <c r="G2" s="682"/>
      <c r="H2" s="682"/>
      <c r="I2" s="682"/>
      <c r="J2" s="46"/>
    </row>
    <row r="3" spans="1:10" ht="20.25">
      <c r="A3" s="621" t="s">
        <v>827</v>
      </c>
      <c r="B3" s="621"/>
      <c r="C3" s="621"/>
      <c r="D3" s="621"/>
      <c r="E3" s="621"/>
      <c r="F3" s="621"/>
      <c r="G3" s="621"/>
      <c r="H3" s="621"/>
      <c r="I3" s="621"/>
      <c r="J3" s="45"/>
    </row>
    <row r="4" ht="10.5" customHeight="1"/>
    <row r="5" spans="1:9" ht="12.75" customHeight="1">
      <c r="A5" s="749" t="s">
        <v>853</v>
      </c>
      <c r="B5" s="749"/>
      <c r="C5" s="749"/>
      <c r="D5" s="749"/>
      <c r="E5" s="749"/>
      <c r="F5" s="749"/>
      <c r="G5" s="749"/>
      <c r="H5" s="749"/>
      <c r="I5" s="749"/>
    </row>
    <row r="7" ht="0.75" customHeight="1"/>
    <row r="8" spans="1:9" ht="12.75">
      <c r="A8" s="15" t="s">
        <v>517</v>
      </c>
      <c r="I8" s="30" t="s">
        <v>21</v>
      </c>
    </row>
    <row r="9" spans="4:22" ht="12.75">
      <c r="D9" s="667" t="s">
        <v>989</v>
      </c>
      <c r="E9" s="667"/>
      <c r="F9" s="667"/>
      <c r="G9" s="667"/>
      <c r="H9" s="667"/>
      <c r="I9" s="667"/>
      <c r="U9" s="19"/>
      <c r="V9" s="21"/>
    </row>
    <row r="10" spans="1:9" s="277" customFormat="1" ht="52.5" customHeight="1">
      <c r="A10" s="261" t="s">
        <v>516</v>
      </c>
      <c r="B10" s="261" t="s">
        <v>3</v>
      </c>
      <c r="C10" s="265" t="s">
        <v>852</v>
      </c>
      <c r="D10" s="265" t="s">
        <v>869</v>
      </c>
      <c r="E10" s="265" t="s">
        <v>112</v>
      </c>
      <c r="F10" s="261" t="s">
        <v>229</v>
      </c>
      <c r="G10" s="265" t="s">
        <v>1007</v>
      </c>
      <c r="H10" s="265" t="s">
        <v>160</v>
      </c>
      <c r="I10" s="288" t="s">
        <v>1006</v>
      </c>
    </row>
    <row r="11" spans="1:9" s="556" customFormat="1" ht="15.75" customHeight="1">
      <c r="A11" s="554">
        <v>1</v>
      </c>
      <c r="B11" s="555">
        <v>2</v>
      </c>
      <c r="C11" s="554">
        <v>3</v>
      </c>
      <c r="D11" s="555">
        <v>4</v>
      </c>
      <c r="E11" s="554">
        <v>5</v>
      </c>
      <c r="F11" s="554">
        <v>6</v>
      </c>
      <c r="G11" s="555">
        <v>7</v>
      </c>
      <c r="H11" s="554">
        <v>8</v>
      </c>
      <c r="I11" s="555">
        <v>9</v>
      </c>
    </row>
    <row r="12" spans="1:11" ht="15" customHeight="1">
      <c r="A12" s="8">
        <v>1</v>
      </c>
      <c r="B12" s="19" t="s">
        <v>492</v>
      </c>
      <c r="C12" s="327">
        <f>187.53*'T6B_Pay_FG_FCI_Pry'!C13/297.66</f>
        <v>35.34962152408571</v>
      </c>
      <c r="D12" s="327">
        <v>0</v>
      </c>
      <c r="E12" s="327">
        <f>186.641*C12/187.53</f>
        <v>35.18204399763708</v>
      </c>
      <c r="F12" s="538">
        <v>0</v>
      </c>
      <c r="G12" s="408">
        <v>1890</v>
      </c>
      <c r="H12" s="327">
        <f>E12</f>
        <v>35.18204399763708</v>
      </c>
      <c r="I12" s="327">
        <f>D12+E12+F12-H12</f>
        <v>0</v>
      </c>
      <c r="K12" s="342"/>
    </row>
    <row r="13" spans="1:11" ht="12.75">
      <c r="A13" s="8">
        <v>2</v>
      </c>
      <c r="B13" s="19" t="s">
        <v>493</v>
      </c>
      <c r="C13" s="327">
        <f>187.53*'T6B_Pay_FG_FCI_Pry'!C14/297.66</f>
        <v>25.951469115514744</v>
      </c>
      <c r="D13" s="327">
        <v>0</v>
      </c>
      <c r="E13" s="327">
        <f aca="true" t="shared" si="0" ref="E13:E19">186.641*C13/187.53</f>
        <v>25.82844423392944</v>
      </c>
      <c r="F13" s="538">
        <v>0</v>
      </c>
      <c r="G13" s="408">
        <v>1890</v>
      </c>
      <c r="H13" s="327">
        <f aca="true" t="shared" si="1" ref="H13:H19">E13</f>
        <v>25.82844423392944</v>
      </c>
      <c r="I13" s="327">
        <f aca="true" t="shared" si="2" ref="I13:I19">D13+E13+F13-H13</f>
        <v>0</v>
      </c>
      <c r="K13" s="342"/>
    </row>
    <row r="14" spans="1:11" ht="12" customHeight="1">
      <c r="A14" s="8">
        <v>3</v>
      </c>
      <c r="B14" s="19" t="s">
        <v>494</v>
      </c>
      <c r="C14" s="327">
        <f>187.53*'T6B_Pay_FG_FCI_Pry'!C15/297.66</f>
        <v>15.172396584501369</v>
      </c>
      <c r="D14" s="327">
        <v>0</v>
      </c>
      <c r="E14" s="327">
        <f t="shared" si="0"/>
        <v>15.100470702969764</v>
      </c>
      <c r="F14" s="538">
        <v>0</v>
      </c>
      <c r="G14" s="408">
        <v>1890</v>
      </c>
      <c r="H14" s="327">
        <f t="shared" si="1"/>
        <v>15.100470702969764</v>
      </c>
      <c r="I14" s="327">
        <f t="shared" si="2"/>
        <v>0</v>
      </c>
      <c r="K14" s="342"/>
    </row>
    <row r="15" spans="1:11" ht="12.75">
      <c r="A15" s="8">
        <v>4</v>
      </c>
      <c r="B15" s="19" t="s">
        <v>495</v>
      </c>
      <c r="C15" s="327">
        <f>187.53*'T6B_Pay_FG_FCI_Pry'!C16/297.66</f>
        <v>21.700748831963914</v>
      </c>
      <c r="D15" s="327">
        <v>0</v>
      </c>
      <c r="E15" s="327">
        <f t="shared" si="0"/>
        <v>21.59787480801246</v>
      </c>
      <c r="F15" s="538">
        <v>0</v>
      </c>
      <c r="G15" s="408">
        <v>1890</v>
      </c>
      <c r="H15" s="327">
        <f t="shared" si="1"/>
        <v>21.59787480801246</v>
      </c>
      <c r="I15" s="327">
        <f t="shared" si="2"/>
        <v>0</v>
      </c>
      <c r="K15" s="342"/>
    </row>
    <row r="16" spans="1:11" ht="12.75">
      <c r="A16" s="8">
        <v>5</v>
      </c>
      <c r="B16" s="19" t="s">
        <v>496</v>
      </c>
      <c r="C16" s="327">
        <f>187.53*'T6B_Pay_FG_FCI_Pry'!C17/297.66</f>
        <v>22.945107717093606</v>
      </c>
      <c r="D16" s="327">
        <v>0</v>
      </c>
      <c r="E16" s="327">
        <f t="shared" si="0"/>
        <v>22.836334716717687</v>
      </c>
      <c r="F16" s="538">
        <v>0</v>
      </c>
      <c r="G16" s="408">
        <v>1890</v>
      </c>
      <c r="H16" s="327">
        <f t="shared" si="1"/>
        <v>22.836334716717687</v>
      </c>
      <c r="I16" s="327">
        <f t="shared" si="2"/>
        <v>0</v>
      </c>
      <c r="K16" s="342"/>
    </row>
    <row r="17" spans="1:11" ht="12.75" customHeight="1">
      <c r="A17" s="8">
        <v>6</v>
      </c>
      <c r="B17" s="19" t="s">
        <v>497</v>
      </c>
      <c r="C17" s="327">
        <f>187.53*'T6B_Pay_FG_FCI_Pry'!C18/297.66</f>
        <v>16.993615917512486</v>
      </c>
      <c r="D17" s="327">
        <v>0</v>
      </c>
      <c r="E17" s="327">
        <f t="shared" si="0"/>
        <v>16.91305640943021</v>
      </c>
      <c r="F17" s="538">
        <v>0</v>
      </c>
      <c r="G17" s="408">
        <v>1890</v>
      </c>
      <c r="H17" s="327">
        <f t="shared" si="1"/>
        <v>16.91305640943021</v>
      </c>
      <c r="I17" s="327">
        <f t="shared" si="2"/>
        <v>0</v>
      </c>
      <c r="K17" s="342"/>
    </row>
    <row r="18" spans="1:11" ht="12.75" customHeight="1">
      <c r="A18" s="8">
        <v>7</v>
      </c>
      <c r="B18" s="19" t="s">
        <v>498</v>
      </c>
      <c r="C18" s="327">
        <f>187.53*'T6B_Pay_FG_FCI_Pry'!C19/297.66</f>
        <v>25.134921540196554</v>
      </c>
      <c r="D18" s="327">
        <v>0</v>
      </c>
      <c r="E18" s="327">
        <f t="shared" si="0"/>
        <v>25.015767563503573</v>
      </c>
      <c r="F18" s="538">
        <v>0</v>
      </c>
      <c r="G18" s="408">
        <v>1890</v>
      </c>
      <c r="H18" s="327">
        <f t="shared" si="1"/>
        <v>25.015767563503573</v>
      </c>
      <c r="I18" s="327">
        <f t="shared" si="2"/>
        <v>0</v>
      </c>
      <c r="K18" s="342"/>
    </row>
    <row r="19" spans="1:11" ht="12.75">
      <c r="A19" s="8">
        <v>8</v>
      </c>
      <c r="B19" s="19" t="s">
        <v>499</v>
      </c>
      <c r="C19" s="327">
        <f>187.53*'T6B_Pay_FG_FCI_Pry'!C20/297.66</f>
        <v>24.282118769131625</v>
      </c>
      <c r="D19" s="327">
        <v>0</v>
      </c>
      <c r="E19" s="327">
        <f t="shared" si="0"/>
        <v>24.167007567799793</v>
      </c>
      <c r="F19" s="538">
        <v>0</v>
      </c>
      <c r="G19" s="408">
        <v>1890</v>
      </c>
      <c r="H19" s="327">
        <f t="shared" si="1"/>
        <v>24.167007567799793</v>
      </c>
      <c r="I19" s="327">
        <f t="shared" si="2"/>
        <v>0</v>
      </c>
      <c r="K19" s="342"/>
    </row>
    <row r="20" spans="1:11" ht="12.75">
      <c r="A20" s="3"/>
      <c r="B20" s="27" t="s">
        <v>500</v>
      </c>
      <c r="C20" s="327">
        <f>SUM(C12:C19)</f>
        <v>187.53000000000003</v>
      </c>
      <c r="D20" s="327">
        <f>SUM(D12:D19)</f>
        <v>0</v>
      </c>
      <c r="E20" s="327">
        <f>SUM(E12:E19)</f>
        <v>186.64100000000002</v>
      </c>
      <c r="F20" s="327">
        <f>SUM(F12:F19)</f>
        <v>0</v>
      </c>
      <c r="G20" s="19"/>
      <c r="H20" s="327">
        <f>SUM(H12:H19)</f>
        <v>186.64100000000002</v>
      </c>
      <c r="I20" s="327">
        <f>SUM(I12:I19)</f>
        <v>0</v>
      </c>
      <c r="K20" s="342"/>
    </row>
    <row r="21" spans="5:9" ht="12.75">
      <c r="E21" s="28"/>
      <c r="F21" s="28"/>
      <c r="G21" s="28"/>
      <c r="H21" s="21"/>
      <c r="I21" s="21"/>
    </row>
    <row r="22" spans="5:9" ht="12.75">
      <c r="E22" s="28"/>
      <c r="F22" s="28"/>
      <c r="G22" s="28"/>
      <c r="H22" s="21"/>
      <c r="I22" s="21"/>
    </row>
    <row r="23" spans="5:9" ht="12.75">
      <c r="E23" s="499"/>
      <c r="F23" s="499"/>
      <c r="G23" s="499" t="s">
        <v>11</v>
      </c>
      <c r="H23" s="28" t="s">
        <v>11</v>
      </c>
      <c r="I23" s="21"/>
    </row>
    <row r="24" spans="1:10" ht="12.75">
      <c r="A24" s="31" t="s">
        <v>12</v>
      </c>
      <c r="E24" s="499"/>
      <c r="F24" s="499"/>
      <c r="G24" s="349" t="s">
        <v>11</v>
      </c>
      <c r="H24" s="687" t="s">
        <v>1021</v>
      </c>
      <c r="I24" s="687"/>
      <c r="J24" s="33"/>
    </row>
    <row r="25" spans="5:9" ht="12.75">
      <c r="E25" s="499"/>
      <c r="F25" s="499"/>
      <c r="G25" s="500" t="s">
        <v>11</v>
      </c>
      <c r="H25" s="687" t="s">
        <v>1023</v>
      </c>
      <c r="I25" s="687"/>
    </row>
    <row r="26" spans="5:9" ht="12.75">
      <c r="E26" s="499"/>
      <c r="F26" s="499"/>
      <c r="G26" s="500" t="s">
        <v>11</v>
      </c>
      <c r="H26" s="687" t="s">
        <v>690</v>
      </c>
      <c r="I26" s="687"/>
    </row>
    <row r="27" spans="5:12" ht="12.75">
      <c r="E27" s="499"/>
      <c r="F27" s="499"/>
      <c r="G27" s="349"/>
      <c r="H27" s="454" t="s">
        <v>81</v>
      </c>
      <c r="I27" s="454"/>
      <c r="J27" s="454"/>
      <c r="K27" s="454"/>
      <c r="L27" s="454"/>
    </row>
    <row r="28" spans="5:7" ht="12.75">
      <c r="E28" s="499"/>
      <c r="F28" s="499"/>
      <c r="G28" s="349"/>
    </row>
    <row r="29" spans="5:7" ht="12.75">
      <c r="E29" s="499"/>
      <c r="F29" s="499"/>
      <c r="G29" s="349"/>
    </row>
    <row r="30" spans="5:7" ht="12.75">
      <c r="E30" s="499"/>
      <c r="F30" s="499"/>
      <c r="G30" s="349"/>
    </row>
    <row r="31" spans="5:7" ht="12.75">
      <c r="E31" s="499"/>
      <c r="F31" s="499"/>
      <c r="G31" s="349"/>
    </row>
  </sheetData>
  <sheetProtection/>
  <mergeCells count="7">
    <mergeCell ref="H26:I26"/>
    <mergeCell ref="A2:I2"/>
    <mergeCell ref="A3:I3"/>
    <mergeCell ref="D9:I9"/>
    <mergeCell ref="A5:I5"/>
    <mergeCell ref="H24:I24"/>
    <mergeCell ref="H25:I25"/>
  </mergeCells>
  <printOptions horizontalCentered="1"/>
  <pageMargins left="0.48" right="0.28" top="1.41" bottom="0" header="0.87" footer="0.31496062992125984"/>
  <pageSetup fitToHeight="1" fitToWidth="1" horizontalDpi="600" verticalDpi="600" orientation="landscape" paperSize="9" scale="90" r:id="rId1"/>
  <colBreaks count="1" manualBreakCount="1">
    <brk id="9" max="32" man="1"/>
  </colBreaks>
</worksheet>
</file>

<file path=xl/worksheets/sheet28.xml><?xml version="1.0" encoding="utf-8"?>
<worksheet xmlns="http://schemas.openxmlformats.org/spreadsheetml/2006/main" xmlns:r="http://schemas.openxmlformats.org/officeDocument/2006/relationships">
  <sheetPr>
    <pageSetUpPr fitToPage="1"/>
  </sheetPr>
  <dimension ref="A1:T32"/>
  <sheetViews>
    <sheetView view="pageBreakPreview" zoomScale="90" zoomScaleSheetLayoutView="90" zoomScalePageLayoutView="0" workbookViewId="0" topLeftCell="A1">
      <selection activeCell="C12" sqref="C12:C15"/>
    </sheetView>
  </sheetViews>
  <sheetFormatPr defaultColWidth="9.140625" defaultRowHeight="12.75"/>
  <cols>
    <col min="1" max="1" width="4.421875" style="16" customWidth="1"/>
    <col min="2" max="2" width="44.421875" style="16" customWidth="1"/>
    <col min="3" max="3" width="12.28125" style="16" customWidth="1"/>
    <col min="4" max="5" width="15.140625" style="16" customWidth="1"/>
    <col min="6" max="6" width="15.8515625" style="16" customWidth="1"/>
    <col min="7" max="7" width="12.57421875" style="16" customWidth="1"/>
    <col min="8" max="8" width="20.421875" style="16" customWidth="1"/>
    <col min="9" max="16384" width="9.140625" style="16" customWidth="1"/>
  </cols>
  <sheetData>
    <row r="1" spans="4:14" ht="15">
      <c r="D1" s="31"/>
      <c r="E1" s="31"/>
      <c r="F1" s="31"/>
      <c r="H1" s="42" t="s">
        <v>64</v>
      </c>
      <c r="I1" s="31"/>
      <c r="M1" s="44"/>
      <c r="N1" s="44"/>
    </row>
    <row r="2" spans="1:14" ht="15">
      <c r="A2" s="682" t="s">
        <v>0</v>
      </c>
      <c r="B2" s="682"/>
      <c r="C2" s="682"/>
      <c r="D2" s="682"/>
      <c r="E2" s="682"/>
      <c r="F2" s="682"/>
      <c r="G2" s="682"/>
      <c r="H2" s="682"/>
      <c r="I2" s="46"/>
      <c r="J2" s="46"/>
      <c r="K2" s="46"/>
      <c r="L2" s="46"/>
      <c r="M2" s="46"/>
      <c r="N2" s="46"/>
    </row>
    <row r="3" spans="1:14" ht="20.25">
      <c r="A3" s="621" t="s">
        <v>827</v>
      </c>
      <c r="B3" s="621"/>
      <c r="C3" s="621"/>
      <c r="D3" s="621"/>
      <c r="E3" s="621"/>
      <c r="F3" s="621"/>
      <c r="G3" s="621"/>
      <c r="H3" s="621"/>
      <c r="I3" s="45"/>
      <c r="J3" s="45"/>
      <c r="K3" s="45"/>
      <c r="L3" s="45"/>
      <c r="M3" s="45"/>
      <c r="N3" s="45"/>
    </row>
    <row r="4" ht="10.5" customHeight="1"/>
    <row r="5" spans="1:8" ht="19.5" customHeight="1">
      <c r="A5" s="622" t="s">
        <v>854</v>
      </c>
      <c r="B5" s="682"/>
      <c r="C5" s="682"/>
      <c r="D5" s="682"/>
      <c r="E5" s="682"/>
      <c r="F5" s="682"/>
      <c r="G5" s="682"/>
      <c r="H5" s="682"/>
    </row>
    <row r="7" spans="1:10" s="14" customFormat="1" ht="15.75" customHeight="1" hidden="1">
      <c r="A7" s="16"/>
      <c r="B7" s="16"/>
      <c r="C7" s="16"/>
      <c r="D7" s="16"/>
      <c r="E7" s="16"/>
      <c r="F7" s="16"/>
      <c r="G7" s="16"/>
      <c r="H7" s="16"/>
      <c r="I7" s="16"/>
      <c r="J7" s="16"/>
    </row>
    <row r="8" spans="1:9" s="14" customFormat="1" ht="15.75">
      <c r="A8" s="589" t="s">
        <v>491</v>
      </c>
      <c r="B8" s="589"/>
      <c r="C8" s="16"/>
      <c r="D8" s="16"/>
      <c r="E8" s="16"/>
      <c r="F8" s="16"/>
      <c r="G8" s="16"/>
      <c r="H8" s="30" t="s">
        <v>25</v>
      </c>
      <c r="I8" s="16"/>
    </row>
    <row r="9" spans="1:20" s="14" customFormat="1" ht="15.75">
      <c r="A9" s="15"/>
      <c r="B9" s="16"/>
      <c r="C9" s="16"/>
      <c r="D9" s="103"/>
      <c r="E9" s="103"/>
      <c r="G9" s="103" t="s">
        <v>989</v>
      </c>
      <c r="H9" s="103"/>
      <c r="J9" s="103"/>
      <c r="K9" s="103"/>
      <c r="L9" s="103"/>
      <c r="S9" s="120"/>
      <c r="T9" s="119"/>
    </row>
    <row r="10" spans="1:8" s="290" customFormat="1" ht="55.5" customHeight="1">
      <c r="A10" s="289" t="s">
        <v>518</v>
      </c>
      <c r="B10" s="261" t="s">
        <v>26</v>
      </c>
      <c r="C10" s="261" t="s">
        <v>855</v>
      </c>
      <c r="D10" s="261" t="s">
        <v>869</v>
      </c>
      <c r="E10" s="261" t="s">
        <v>228</v>
      </c>
      <c r="F10" s="261" t="s">
        <v>229</v>
      </c>
      <c r="G10" s="261" t="s">
        <v>70</v>
      </c>
      <c r="H10" s="261" t="s">
        <v>993</v>
      </c>
    </row>
    <row r="11" spans="1:8" s="553" customFormat="1" ht="14.25" customHeight="1">
      <c r="A11" s="289">
        <v>1</v>
      </c>
      <c r="B11" s="261">
        <v>2</v>
      </c>
      <c r="C11" s="299">
        <v>3</v>
      </c>
      <c r="D11" s="299">
        <v>4</v>
      </c>
      <c r="E11" s="299">
        <v>5</v>
      </c>
      <c r="F11" s="299">
        <v>6</v>
      </c>
      <c r="G11" s="299">
        <v>7</v>
      </c>
      <c r="H11" s="299">
        <v>8</v>
      </c>
    </row>
    <row r="12" spans="1:8" ht="12.75" customHeight="1">
      <c r="A12" s="34" t="s">
        <v>27</v>
      </c>
      <c r="B12" s="27" t="s">
        <v>28</v>
      </c>
      <c r="C12" s="753">
        <v>46.465</v>
      </c>
      <c r="D12" s="753">
        <v>0</v>
      </c>
      <c r="E12" s="753">
        <v>46.445</v>
      </c>
      <c r="F12" s="753">
        <v>0</v>
      </c>
      <c r="G12" s="753">
        <v>46.445</v>
      </c>
      <c r="H12" s="753">
        <f>D16+E16-G16</f>
        <v>0</v>
      </c>
    </row>
    <row r="13" spans="1:8" ht="12.75">
      <c r="A13" s="35"/>
      <c r="B13" s="19" t="s">
        <v>29</v>
      </c>
      <c r="C13" s="754"/>
      <c r="D13" s="754"/>
      <c r="E13" s="754"/>
      <c r="F13" s="754"/>
      <c r="G13" s="754"/>
      <c r="H13" s="754"/>
    </row>
    <row r="14" spans="1:8" ht="12.75">
      <c r="A14" s="35"/>
      <c r="B14" s="19" t="s">
        <v>190</v>
      </c>
      <c r="C14" s="754"/>
      <c r="D14" s="754"/>
      <c r="E14" s="754"/>
      <c r="F14" s="754"/>
      <c r="G14" s="754"/>
      <c r="H14" s="754"/>
    </row>
    <row r="15" spans="1:8" s="33" customFormat="1" ht="25.5">
      <c r="A15" s="36"/>
      <c r="B15" s="37" t="s">
        <v>191</v>
      </c>
      <c r="C15" s="755"/>
      <c r="D15" s="755"/>
      <c r="E15" s="755"/>
      <c r="F15" s="755"/>
      <c r="G15" s="755"/>
      <c r="H15" s="755"/>
    </row>
    <row r="16" spans="1:8" s="33" customFormat="1" ht="12.75">
      <c r="A16" s="36"/>
      <c r="B16" s="38" t="s">
        <v>30</v>
      </c>
      <c r="C16" s="345">
        <f>SUM(C12)</f>
        <v>46.465</v>
      </c>
      <c r="D16" s="345">
        <f>SUM(D12)</f>
        <v>0</v>
      </c>
      <c r="E16" s="345">
        <f>SUM(E12)</f>
        <v>46.445</v>
      </c>
      <c r="F16" s="345">
        <f>SUM(F12)</f>
        <v>0</v>
      </c>
      <c r="G16" s="345">
        <f>G12</f>
        <v>46.445</v>
      </c>
      <c r="H16" s="345">
        <f>SUM(H12)</f>
        <v>0</v>
      </c>
    </row>
    <row r="17" spans="1:8" s="33" customFormat="1" ht="25.5">
      <c r="A17" s="32" t="s">
        <v>31</v>
      </c>
      <c r="B17" s="38" t="s">
        <v>227</v>
      </c>
      <c r="C17" s="750">
        <v>46.465</v>
      </c>
      <c r="D17" s="750">
        <v>0</v>
      </c>
      <c r="E17" s="750">
        <v>46.445</v>
      </c>
      <c r="F17" s="750">
        <v>0</v>
      </c>
      <c r="G17" s="750">
        <v>46.445</v>
      </c>
      <c r="H17" s="750">
        <f>D25+E25-G25</f>
        <v>0</v>
      </c>
    </row>
    <row r="18" spans="1:8" ht="12.75">
      <c r="A18" s="35"/>
      <c r="B18" s="142" t="s">
        <v>193</v>
      </c>
      <c r="C18" s="751"/>
      <c r="D18" s="751"/>
      <c r="E18" s="751"/>
      <c r="F18" s="751"/>
      <c r="G18" s="751"/>
      <c r="H18" s="751"/>
    </row>
    <row r="19" spans="1:8" ht="12.75">
      <c r="A19" s="35"/>
      <c r="B19" s="37" t="s">
        <v>32</v>
      </c>
      <c r="C19" s="751"/>
      <c r="D19" s="751"/>
      <c r="E19" s="751"/>
      <c r="F19" s="751"/>
      <c r="G19" s="751"/>
      <c r="H19" s="751"/>
    </row>
    <row r="20" spans="1:8" ht="12.75">
      <c r="A20" s="35"/>
      <c r="B20" s="37" t="s">
        <v>194</v>
      </c>
      <c r="C20" s="751"/>
      <c r="D20" s="751"/>
      <c r="E20" s="751"/>
      <c r="F20" s="751"/>
      <c r="G20" s="751"/>
      <c r="H20" s="751"/>
    </row>
    <row r="21" spans="1:8" s="33" customFormat="1" ht="12.75">
      <c r="A21" s="36"/>
      <c r="B21" s="37" t="s">
        <v>33</v>
      </c>
      <c r="C21" s="751"/>
      <c r="D21" s="751"/>
      <c r="E21" s="751"/>
      <c r="F21" s="751"/>
      <c r="G21" s="751"/>
      <c r="H21" s="751"/>
    </row>
    <row r="22" spans="1:8" s="33" customFormat="1" ht="12.75">
      <c r="A22" s="36"/>
      <c r="B22" s="37" t="s">
        <v>192</v>
      </c>
      <c r="C22" s="751"/>
      <c r="D22" s="751"/>
      <c r="E22" s="751"/>
      <c r="F22" s="751"/>
      <c r="G22" s="751"/>
      <c r="H22" s="751"/>
    </row>
    <row r="23" spans="1:8" s="33" customFormat="1" ht="12.75">
      <c r="A23" s="36"/>
      <c r="B23" s="37" t="s">
        <v>195</v>
      </c>
      <c r="C23" s="751"/>
      <c r="D23" s="751"/>
      <c r="E23" s="751"/>
      <c r="F23" s="751"/>
      <c r="G23" s="751"/>
      <c r="H23" s="751"/>
    </row>
    <row r="24" spans="1:8" s="33" customFormat="1" ht="12.75">
      <c r="A24" s="32"/>
      <c r="B24" s="37" t="s">
        <v>196</v>
      </c>
      <c r="C24" s="752"/>
      <c r="D24" s="752"/>
      <c r="E24" s="752"/>
      <c r="F24" s="752"/>
      <c r="G24" s="752"/>
      <c r="H24" s="752"/>
    </row>
    <row r="25" spans="1:8" s="33" customFormat="1" ht="12.75">
      <c r="A25" s="151"/>
      <c r="B25" s="229" t="s">
        <v>30</v>
      </c>
      <c r="C25" s="346">
        <f>SUM(C17)</f>
        <v>46.465</v>
      </c>
      <c r="D25" s="346">
        <f>SUM(D17)</f>
        <v>0</v>
      </c>
      <c r="E25" s="346">
        <f>SUM(E17)</f>
        <v>46.445</v>
      </c>
      <c r="F25" s="346">
        <f>SUM(F17)</f>
        <v>0</v>
      </c>
      <c r="G25" s="346">
        <f>G17</f>
        <v>46.445</v>
      </c>
      <c r="H25" s="346">
        <f>SUM(H17)</f>
        <v>0</v>
      </c>
    </row>
    <row r="26" spans="1:8" ht="13.5" thickBot="1">
      <c r="A26" s="39"/>
      <c r="B26" s="40" t="s">
        <v>34</v>
      </c>
      <c r="C26" s="345">
        <f aca="true" t="shared" si="0" ref="C26:H26">C25+C16</f>
        <v>92.93</v>
      </c>
      <c r="D26" s="345">
        <f t="shared" si="0"/>
        <v>0</v>
      </c>
      <c r="E26" s="345">
        <f t="shared" si="0"/>
        <v>92.89</v>
      </c>
      <c r="F26" s="345">
        <f t="shared" si="0"/>
        <v>0</v>
      </c>
      <c r="G26" s="345">
        <f t="shared" si="0"/>
        <v>92.89</v>
      </c>
      <c r="H26" s="345">
        <f t="shared" si="0"/>
        <v>0</v>
      </c>
    </row>
    <row r="27" s="33" customFormat="1" ht="15.75" customHeight="1"/>
    <row r="28" s="33" customFormat="1" ht="16.5" customHeight="1"/>
    <row r="29" spans="2:8" ht="12.75" customHeight="1">
      <c r="B29" s="15" t="s">
        <v>12</v>
      </c>
      <c r="C29" s="15"/>
      <c r="D29" s="15"/>
      <c r="E29" s="15"/>
      <c r="F29" s="15"/>
      <c r="G29" s="607"/>
      <c r="H29" s="607"/>
    </row>
    <row r="30" spans="3:8" ht="13.5" customHeight="1">
      <c r="C30" s="86"/>
      <c r="D30" s="86"/>
      <c r="E30" s="86"/>
      <c r="F30" s="86"/>
      <c r="G30" s="607" t="s">
        <v>1023</v>
      </c>
      <c r="H30" s="607"/>
    </row>
    <row r="31" spans="3:8" ht="12" customHeight="1">
      <c r="C31" s="86"/>
      <c r="D31" s="86"/>
      <c r="E31" s="86"/>
      <c r="F31" s="86"/>
      <c r="G31" s="607" t="s">
        <v>504</v>
      </c>
      <c r="H31" s="607"/>
    </row>
    <row r="32" spans="2:10" ht="12.75">
      <c r="B32" s="15"/>
      <c r="C32" s="15"/>
      <c r="D32" s="15"/>
      <c r="E32" s="15"/>
      <c r="F32" s="15"/>
      <c r="G32" s="589" t="s">
        <v>81</v>
      </c>
      <c r="H32" s="589"/>
      <c r="I32" s="589"/>
      <c r="J32" s="589"/>
    </row>
  </sheetData>
  <sheetProtection/>
  <mergeCells count="20">
    <mergeCell ref="G29:H29"/>
    <mergeCell ref="G17:G24"/>
    <mergeCell ref="G30:H30"/>
    <mergeCell ref="G32:J32"/>
    <mergeCell ref="A2:H2"/>
    <mergeCell ref="A3:H3"/>
    <mergeCell ref="C12:C15"/>
    <mergeCell ref="D12:D15"/>
    <mergeCell ref="F12:F15"/>
    <mergeCell ref="G12:G15"/>
    <mergeCell ref="C17:C24"/>
    <mergeCell ref="H12:H15"/>
    <mergeCell ref="A5:H5"/>
    <mergeCell ref="G31:H31"/>
    <mergeCell ref="E12:E15"/>
    <mergeCell ref="A8:B8"/>
    <mergeCell ref="H17:H24"/>
    <mergeCell ref="D17:D24"/>
    <mergeCell ref="E17:E24"/>
    <mergeCell ref="F17:F24"/>
  </mergeCells>
  <printOptions horizontalCentered="1"/>
  <pageMargins left="0.45" right="0.18" top="0.96" bottom="0" header="0.61" footer="0.31496062992125984"/>
  <pageSetup fitToHeight="1" fitToWidth="1"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R28"/>
  <sheetViews>
    <sheetView zoomScalePageLayoutView="0" workbookViewId="0" topLeftCell="A1">
      <selection activeCell="E13" sqref="E13:E20"/>
    </sheetView>
  </sheetViews>
  <sheetFormatPr defaultColWidth="9.140625" defaultRowHeight="12.75"/>
  <cols>
    <col min="1" max="1" width="7.8515625" style="16" customWidth="1"/>
    <col min="2" max="2" width="19.57421875" style="16" customWidth="1"/>
    <col min="3" max="3" width="34.140625" style="16" customWidth="1"/>
    <col min="4" max="4" width="35.421875" style="16" customWidth="1"/>
    <col min="5" max="5" width="30.28125" style="16" customWidth="1"/>
    <col min="6" max="16384" width="9.140625" style="16" customWidth="1"/>
  </cols>
  <sheetData>
    <row r="1" spans="5:6" ht="15">
      <c r="E1" s="42" t="s">
        <v>658</v>
      </c>
      <c r="F1" s="44"/>
    </row>
    <row r="2" spans="1:6" ht="15">
      <c r="A2" s="682" t="s">
        <v>0</v>
      </c>
      <c r="B2" s="682"/>
      <c r="C2" s="682"/>
      <c r="D2" s="682"/>
      <c r="E2" s="682"/>
      <c r="F2" s="46"/>
    </row>
    <row r="3" spans="2:6" ht="20.25">
      <c r="B3" s="152"/>
      <c r="C3" s="621" t="s">
        <v>827</v>
      </c>
      <c r="D3" s="621"/>
      <c r="E3" s="45"/>
      <c r="F3" s="45"/>
    </row>
    <row r="4" ht="10.5" customHeight="1"/>
    <row r="5" spans="1:5" ht="12.75">
      <c r="A5" s="749" t="s">
        <v>856</v>
      </c>
      <c r="B5" s="749"/>
      <c r="C5" s="749"/>
      <c r="D5" s="749"/>
      <c r="E5" s="749"/>
    </row>
    <row r="7" ht="0.75" customHeight="1"/>
    <row r="8" ht="12.75">
      <c r="A8" s="15" t="s">
        <v>663</v>
      </c>
    </row>
    <row r="9" spans="4:18" ht="12.75">
      <c r="D9" s="759" t="s">
        <v>994</v>
      </c>
      <c r="E9" s="759"/>
      <c r="Q9" s="21"/>
      <c r="R9" s="21"/>
    </row>
    <row r="10" spans="1:18" ht="26.25" customHeight="1">
      <c r="A10" s="627" t="s">
        <v>2</v>
      </c>
      <c r="B10" s="627" t="s">
        <v>3</v>
      </c>
      <c r="C10" s="760" t="s">
        <v>659</v>
      </c>
      <c r="D10" s="761"/>
      <c r="E10" s="762"/>
      <c r="Q10" s="21"/>
      <c r="R10" s="21"/>
    </row>
    <row r="11" spans="1:5" ht="56.25" customHeight="1">
      <c r="A11" s="629"/>
      <c r="B11" s="629"/>
      <c r="C11" s="261" t="s">
        <v>660</v>
      </c>
      <c r="D11" s="261" t="s">
        <v>661</v>
      </c>
      <c r="E11" s="261" t="s">
        <v>662</v>
      </c>
    </row>
    <row r="12" spans="1:5" s="114" customFormat="1" ht="15.75" customHeight="1">
      <c r="A12" s="69">
        <v>1</v>
      </c>
      <c r="B12" s="68">
        <v>2</v>
      </c>
      <c r="C12" s="69">
        <v>3</v>
      </c>
      <c r="D12" s="68">
        <v>4</v>
      </c>
      <c r="E12" s="69">
        <v>5</v>
      </c>
    </row>
    <row r="13" spans="1:5" ht="14.25" customHeight="1">
      <c r="A13" s="8">
        <v>1</v>
      </c>
      <c r="B13" s="19" t="s">
        <v>492</v>
      </c>
      <c r="C13" s="149">
        <v>0</v>
      </c>
      <c r="D13" s="18">
        <v>2</v>
      </c>
      <c r="E13" s="756">
        <v>21914</v>
      </c>
    </row>
    <row r="14" spans="1:5" ht="14.25" customHeight="1">
      <c r="A14" s="8">
        <v>2</v>
      </c>
      <c r="B14" s="19" t="s">
        <v>493</v>
      </c>
      <c r="C14" s="149">
        <v>0</v>
      </c>
      <c r="D14" s="18">
        <v>2</v>
      </c>
      <c r="E14" s="757"/>
    </row>
    <row r="15" spans="1:5" ht="14.25" customHeight="1">
      <c r="A15" s="8">
        <v>3</v>
      </c>
      <c r="B15" s="19" t="s">
        <v>494</v>
      </c>
      <c r="C15" s="149">
        <v>0</v>
      </c>
      <c r="D15" s="18">
        <v>2</v>
      </c>
      <c r="E15" s="757"/>
    </row>
    <row r="16" spans="1:5" ht="14.25" customHeight="1">
      <c r="A16" s="8">
        <v>4</v>
      </c>
      <c r="B16" s="19" t="s">
        <v>495</v>
      </c>
      <c r="C16" s="149">
        <v>0</v>
      </c>
      <c r="D16" s="18">
        <v>2</v>
      </c>
      <c r="E16" s="757"/>
    </row>
    <row r="17" spans="1:5" ht="14.25" customHeight="1">
      <c r="A17" s="8">
        <v>5</v>
      </c>
      <c r="B17" s="19" t="s">
        <v>496</v>
      </c>
      <c r="C17" s="149">
        <v>0</v>
      </c>
      <c r="D17" s="18">
        <v>2</v>
      </c>
      <c r="E17" s="757"/>
    </row>
    <row r="18" spans="1:5" ht="14.25" customHeight="1">
      <c r="A18" s="8">
        <v>6</v>
      </c>
      <c r="B18" s="19" t="s">
        <v>497</v>
      </c>
      <c r="C18" s="149">
        <v>0</v>
      </c>
      <c r="D18" s="18">
        <v>2</v>
      </c>
      <c r="E18" s="757"/>
    </row>
    <row r="19" spans="1:5" ht="14.25" customHeight="1">
      <c r="A19" s="8">
        <v>7</v>
      </c>
      <c r="B19" s="19" t="s">
        <v>498</v>
      </c>
      <c r="C19" s="149">
        <v>0</v>
      </c>
      <c r="D19" s="18">
        <v>2</v>
      </c>
      <c r="E19" s="757"/>
    </row>
    <row r="20" spans="1:5" ht="14.25" customHeight="1">
      <c r="A20" s="8">
        <v>8</v>
      </c>
      <c r="B20" s="19" t="s">
        <v>499</v>
      </c>
      <c r="C20" s="149">
        <v>0</v>
      </c>
      <c r="D20" s="18">
        <v>2</v>
      </c>
      <c r="E20" s="758"/>
    </row>
    <row r="21" spans="1:5" ht="12.75">
      <c r="A21" s="3" t="s">
        <v>16</v>
      </c>
      <c r="B21" s="19"/>
      <c r="C21" s="149">
        <v>0</v>
      </c>
      <c r="D21" s="18">
        <f>SUM(D13:D20)</f>
        <v>16</v>
      </c>
      <c r="E21" s="3">
        <f>E13</f>
        <v>21914</v>
      </c>
    </row>
    <row r="22" ht="12.75">
      <c r="E22" s="28"/>
    </row>
    <row r="23" s="33" customFormat="1" ht="15.75" customHeight="1"/>
    <row r="24" spans="2:6" ht="12.75" customHeight="1">
      <c r="B24" s="15" t="s">
        <v>12</v>
      </c>
      <c r="C24" s="15"/>
      <c r="D24" s="15"/>
      <c r="F24" s="122"/>
    </row>
    <row r="25" spans="3:6" ht="13.5" customHeight="1">
      <c r="C25" s="86"/>
      <c r="D25" s="86"/>
      <c r="E25" s="122"/>
      <c r="F25" s="86"/>
    </row>
    <row r="26" spans="3:6" ht="12" customHeight="1">
      <c r="C26" s="86"/>
      <c r="D26" s="86"/>
      <c r="E26" s="122" t="s">
        <v>1023</v>
      </c>
      <c r="F26" s="122"/>
    </row>
    <row r="27" spans="2:8" ht="12.75">
      <c r="B27" s="15"/>
      <c r="C27" s="15"/>
      <c r="D27" s="15"/>
      <c r="E27" s="122" t="s">
        <v>504</v>
      </c>
      <c r="F27" s="29"/>
      <c r="G27" s="29"/>
      <c r="H27" s="29"/>
    </row>
    <row r="28" ht="12.75">
      <c r="E28" s="29" t="s">
        <v>81</v>
      </c>
    </row>
  </sheetData>
  <sheetProtection/>
  <mergeCells count="8">
    <mergeCell ref="E13:E20"/>
    <mergeCell ref="A2:E2"/>
    <mergeCell ref="A5:E5"/>
    <mergeCell ref="D9:E9"/>
    <mergeCell ref="A10:A11"/>
    <mergeCell ref="B10:B11"/>
    <mergeCell ref="C10:E10"/>
    <mergeCell ref="C3:D3"/>
  </mergeCells>
  <printOptions/>
  <pageMargins left="0.78" right="0.7" top="1.15" bottom="0.75" header="0.81"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0:I32"/>
  <sheetViews>
    <sheetView zoomScalePageLayoutView="0" workbookViewId="0" topLeftCell="A5">
      <selection activeCell="A11" sqref="A11"/>
    </sheetView>
  </sheetViews>
  <sheetFormatPr defaultColWidth="9.140625" defaultRowHeight="12.75"/>
  <sheetData>
    <row r="1" ht="24.75" customHeight="1"/>
    <row r="2" ht="24.75" customHeight="1"/>
    <row r="3" ht="24.75" customHeight="1"/>
    <row r="4" ht="24.75" customHeight="1"/>
    <row r="5" ht="24.75" customHeight="1"/>
    <row r="6" ht="24.75" customHeight="1"/>
    <row r="10" ht="12.75">
      <c r="B10" s="15"/>
    </row>
    <row r="11" ht="18.75" customHeight="1"/>
    <row r="12" spans="2:9" ht="12.75" customHeight="1">
      <c r="B12" s="573" t="s">
        <v>937</v>
      </c>
      <c r="C12" s="573"/>
      <c r="D12" s="573"/>
      <c r="E12" s="573"/>
      <c r="F12" s="573"/>
      <c r="G12" s="573"/>
      <c r="H12" s="573"/>
      <c r="I12" s="573"/>
    </row>
    <row r="13" spans="2:9" ht="12.75" customHeight="1">
      <c r="B13" s="573"/>
      <c r="C13" s="573"/>
      <c r="D13" s="573"/>
      <c r="E13" s="573"/>
      <c r="F13" s="573"/>
      <c r="G13" s="573"/>
      <c r="H13" s="573"/>
      <c r="I13" s="573"/>
    </row>
    <row r="14" spans="2:9" ht="12.75" customHeight="1">
      <c r="B14" s="573"/>
      <c r="C14" s="573"/>
      <c r="D14" s="573"/>
      <c r="E14" s="573"/>
      <c r="F14" s="573"/>
      <c r="G14" s="573"/>
      <c r="H14" s="573"/>
      <c r="I14" s="573"/>
    </row>
    <row r="15" spans="2:9" ht="12.75" customHeight="1">
      <c r="B15" s="573"/>
      <c r="C15" s="573"/>
      <c r="D15" s="573"/>
      <c r="E15" s="573"/>
      <c r="F15" s="573"/>
      <c r="G15" s="573"/>
      <c r="H15" s="573"/>
      <c r="I15" s="573"/>
    </row>
    <row r="16" spans="2:9" ht="12.75" customHeight="1">
      <c r="B16" s="573"/>
      <c r="C16" s="573"/>
      <c r="D16" s="573"/>
      <c r="E16" s="573"/>
      <c r="F16" s="573"/>
      <c r="G16" s="573"/>
      <c r="H16" s="573"/>
      <c r="I16" s="573"/>
    </row>
    <row r="17" spans="2:9" ht="12.75" customHeight="1">
      <c r="B17" s="573"/>
      <c r="C17" s="573"/>
      <c r="D17" s="573"/>
      <c r="E17" s="573"/>
      <c r="F17" s="573"/>
      <c r="G17" s="573"/>
      <c r="H17" s="573"/>
      <c r="I17" s="573"/>
    </row>
    <row r="18" spans="2:9" ht="12.75" customHeight="1">
      <c r="B18" s="573"/>
      <c r="C18" s="573"/>
      <c r="D18" s="573"/>
      <c r="E18" s="573"/>
      <c r="F18" s="573"/>
      <c r="G18" s="573"/>
      <c r="H18" s="573"/>
      <c r="I18" s="573"/>
    </row>
    <row r="19" spans="2:9" ht="12.75" customHeight="1">
      <c r="B19" s="573"/>
      <c r="C19" s="573"/>
      <c r="D19" s="573"/>
      <c r="E19" s="573"/>
      <c r="F19" s="573"/>
      <c r="G19" s="573"/>
      <c r="H19" s="573"/>
      <c r="I19" s="573"/>
    </row>
    <row r="20" spans="2:9" ht="12.75" customHeight="1">
      <c r="B20" s="573"/>
      <c r="C20" s="573"/>
      <c r="D20" s="573"/>
      <c r="E20" s="573"/>
      <c r="F20" s="573"/>
      <c r="G20" s="573"/>
      <c r="H20" s="573"/>
      <c r="I20" s="573"/>
    </row>
    <row r="21" spans="2:9" ht="12.75" customHeight="1">
      <c r="B21" s="573"/>
      <c r="C21" s="573"/>
      <c r="D21" s="573"/>
      <c r="E21" s="573"/>
      <c r="F21" s="573"/>
      <c r="G21" s="573"/>
      <c r="H21" s="573"/>
      <c r="I21" s="573"/>
    </row>
    <row r="22" spans="2:9" ht="12.75" customHeight="1">
      <c r="B22" s="573"/>
      <c r="C22" s="573"/>
      <c r="D22" s="573"/>
      <c r="E22" s="573"/>
      <c r="F22" s="573"/>
      <c r="G22" s="573"/>
      <c r="H22" s="573"/>
      <c r="I22" s="573"/>
    </row>
    <row r="23" spans="2:9" ht="12.75" customHeight="1">
      <c r="B23" s="573"/>
      <c r="C23" s="573"/>
      <c r="D23" s="573"/>
      <c r="E23" s="573"/>
      <c r="F23" s="573"/>
      <c r="G23" s="573"/>
      <c r="H23" s="573"/>
      <c r="I23" s="573"/>
    </row>
    <row r="24" spans="2:9" ht="12.75" customHeight="1">
      <c r="B24" s="573"/>
      <c r="C24" s="573"/>
      <c r="D24" s="573"/>
      <c r="E24" s="573"/>
      <c r="F24" s="573"/>
      <c r="G24" s="573"/>
      <c r="H24" s="573"/>
      <c r="I24" s="573"/>
    </row>
    <row r="25" spans="2:9" ht="12.75" customHeight="1">
      <c r="B25" s="573"/>
      <c r="C25" s="573"/>
      <c r="D25" s="573"/>
      <c r="E25" s="573"/>
      <c r="F25" s="573"/>
      <c r="G25" s="573"/>
      <c r="H25" s="573"/>
      <c r="I25" s="573"/>
    </row>
    <row r="26" spans="2:9" ht="12.75" customHeight="1">
      <c r="B26" s="573"/>
      <c r="C26" s="573"/>
      <c r="D26" s="573"/>
      <c r="E26" s="573"/>
      <c r="F26" s="573"/>
      <c r="G26" s="573"/>
      <c r="H26" s="573"/>
      <c r="I26" s="573"/>
    </row>
    <row r="27" spans="2:9" ht="12.75" customHeight="1">
      <c r="B27" s="573"/>
      <c r="C27" s="573"/>
      <c r="D27" s="573"/>
      <c r="E27" s="573"/>
      <c r="F27" s="573"/>
      <c r="G27" s="573"/>
      <c r="H27" s="573"/>
      <c r="I27" s="573"/>
    </row>
    <row r="28" spans="2:9" ht="12.75">
      <c r="B28" s="573"/>
      <c r="C28" s="573"/>
      <c r="D28" s="573"/>
      <c r="E28" s="573"/>
      <c r="F28" s="573"/>
      <c r="G28" s="573"/>
      <c r="H28" s="573"/>
      <c r="I28" s="573"/>
    </row>
    <row r="29" spans="2:9" ht="12.75">
      <c r="B29" s="573"/>
      <c r="C29" s="573"/>
      <c r="D29" s="573"/>
      <c r="E29" s="573"/>
      <c r="F29" s="573"/>
      <c r="G29" s="573"/>
      <c r="H29" s="573"/>
      <c r="I29" s="573"/>
    </row>
    <row r="30" spans="2:9" ht="12.75">
      <c r="B30" s="573"/>
      <c r="C30" s="573"/>
      <c r="D30" s="573"/>
      <c r="E30" s="573"/>
      <c r="F30" s="573"/>
      <c r="G30" s="573"/>
      <c r="H30" s="573"/>
      <c r="I30" s="573"/>
    </row>
    <row r="31" spans="2:9" ht="12.75">
      <c r="B31" s="573"/>
      <c r="C31" s="573"/>
      <c r="D31" s="573"/>
      <c r="E31" s="573"/>
      <c r="F31" s="573"/>
      <c r="G31" s="573"/>
      <c r="H31" s="573"/>
      <c r="I31" s="573"/>
    </row>
    <row r="32" spans="2:9" ht="12.75">
      <c r="B32" s="573"/>
      <c r="C32" s="573"/>
      <c r="D32" s="573"/>
      <c r="E32" s="573"/>
      <c r="F32" s="573"/>
      <c r="G32" s="573"/>
      <c r="H32" s="573"/>
      <c r="I32" s="573"/>
    </row>
  </sheetData>
  <sheetProtection/>
  <mergeCells count="1">
    <mergeCell ref="B12:I32"/>
  </mergeCells>
  <printOptions/>
  <pageMargins left="0.7" right="0.7" top="0.75" bottom="0.75" header="0.3" footer="0.3"/>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K31"/>
  <sheetViews>
    <sheetView view="pageBreakPreview" zoomScaleSheetLayoutView="100" zoomScalePageLayoutView="0" workbookViewId="0" topLeftCell="A1">
      <selection activeCell="C14" sqref="C14:C21"/>
    </sheetView>
  </sheetViews>
  <sheetFormatPr defaultColWidth="9.140625" defaultRowHeight="12.75"/>
  <cols>
    <col min="1" max="1" width="5.8515625" style="0" customWidth="1"/>
    <col min="2" max="2" width="16.28125" style="0" customWidth="1"/>
    <col min="3" max="3" width="14.28125" style="0" customWidth="1"/>
    <col min="4" max="5" width="13.57421875" style="0" customWidth="1"/>
    <col min="6" max="6" width="12.8515625" style="0" customWidth="1"/>
    <col min="7" max="7" width="15.8515625" style="0" customWidth="1"/>
    <col min="8" max="8" width="13.57421875" style="0" customWidth="1"/>
    <col min="9" max="9" width="17.8515625" style="0" customWidth="1"/>
    <col min="10" max="10" width="13.57421875" style="0" customWidth="1"/>
  </cols>
  <sheetData>
    <row r="1" spans="9:10" ht="18">
      <c r="I1" s="775" t="s">
        <v>734</v>
      </c>
      <c r="J1" s="775"/>
    </row>
    <row r="2" spans="1:11" ht="18">
      <c r="A2" s="664" t="s">
        <v>0</v>
      </c>
      <c r="B2" s="664"/>
      <c r="C2" s="664"/>
      <c r="D2" s="664"/>
      <c r="E2" s="664"/>
      <c r="F2" s="664"/>
      <c r="G2" s="664"/>
      <c r="H2" s="664"/>
      <c r="I2" s="664"/>
      <c r="J2" s="664"/>
      <c r="K2" s="211"/>
    </row>
    <row r="3" spans="1:11" ht="21">
      <c r="A3" s="665" t="s">
        <v>827</v>
      </c>
      <c r="B3" s="665"/>
      <c r="C3" s="665"/>
      <c r="D3" s="665"/>
      <c r="E3" s="665"/>
      <c r="F3" s="665"/>
      <c r="G3" s="665"/>
      <c r="H3" s="665"/>
      <c r="I3" s="665"/>
      <c r="J3" s="665"/>
      <c r="K3" s="212"/>
    </row>
    <row r="4" spans="3:11" ht="9.75" customHeight="1">
      <c r="C4" s="185"/>
      <c r="D4" s="185"/>
      <c r="E4" s="185"/>
      <c r="F4" s="185"/>
      <c r="G4" s="185"/>
      <c r="H4" s="185"/>
      <c r="I4" s="185"/>
      <c r="J4" s="212"/>
      <c r="K4" s="212"/>
    </row>
    <row r="5" spans="1:10" ht="20.25" customHeight="1">
      <c r="A5" s="774" t="s">
        <v>857</v>
      </c>
      <c r="B5" s="774"/>
      <c r="C5" s="774"/>
      <c r="D5" s="774"/>
      <c r="E5" s="774"/>
      <c r="F5" s="774"/>
      <c r="G5" s="774"/>
      <c r="H5" s="774"/>
      <c r="I5" s="774"/>
      <c r="J5" s="774"/>
    </row>
    <row r="6" spans="3:9" ht="9.75" customHeight="1">
      <c r="C6" s="256"/>
      <c r="D6" s="214"/>
      <c r="E6" s="214"/>
      <c r="F6" s="214"/>
      <c r="G6" s="214"/>
      <c r="H6" s="214"/>
      <c r="I6" s="214"/>
    </row>
    <row r="7" spans="1:10" s="191" customFormat="1" ht="12.75">
      <c r="A7" s="196" t="s">
        <v>491</v>
      </c>
      <c r="C7" s="196"/>
      <c r="D7" s="196"/>
      <c r="E7" s="196"/>
      <c r="F7" s="196"/>
      <c r="G7" s="196"/>
      <c r="H7" s="196"/>
      <c r="I7" s="196"/>
      <c r="J7" s="196"/>
    </row>
    <row r="8" spans="2:10" s="191" customFormat="1" ht="12.75">
      <c r="B8" s="196"/>
      <c r="C8" s="196"/>
      <c r="D8" s="196"/>
      <c r="E8" s="196"/>
      <c r="F8" s="196"/>
      <c r="G8" s="196"/>
      <c r="H8" s="196"/>
      <c r="I8" s="196"/>
      <c r="J8" s="196"/>
    </row>
    <row r="9" spans="1:10" s="264" customFormat="1" ht="15" customHeight="1">
      <c r="A9" s="763" t="s">
        <v>71</v>
      </c>
      <c r="B9" s="763" t="s">
        <v>534</v>
      </c>
      <c r="C9" s="763" t="s">
        <v>426</v>
      </c>
      <c r="D9" s="763" t="s">
        <v>563</v>
      </c>
      <c r="E9" s="763" t="s">
        <v>474</v>
      </c>
      <c r="F9" s="771" t="s">
        <v>407</v>
      </c>
      <c r="G9" s="772"/>
      <c r="H9" s="773"/>
      <c r="I9" s="763" t="s">
        <v>430</v>
      </c>
      <c r="J9" s="763" t="s">
        <v>431</v>
      </c>
    </row>
    <row r="10" spans="1:10" s="264" customFormat="1" ht="12.75" customHeight="1">
      <c r="A10" s="764"/>
      <c r="B10" s="764"/>
      <c r="C10" s="764"/>
      <c r="D10" s="764"/>
      <c r="E10" s="769"/>
      <c r="F10" s="763" t="s">
        <v>427</v>
      </c>
      <c r="G10" s="763" t="s">
        <v>428</v>
      </c>
      <c r="H10" s="763" t="s">
        <v>429</v>
      </c>
      <c r="I10" s="764"/>
      <c r="J10" s="769"/>
    </row>
    <row r="11" spans="1:10" s="264" customFormat="1" ht="20.25" customHeight="1">
      <c r="A11" s="764"/>
      <c r="B11" s="764"/>
      <c r="C11" s="764"/>
      <c r="D11" s="764"/>
      <c r="E11" s="769"/>
      <c r="F11" s="764"/>
      <c r="G11" s="764"/>
      <c r="H11" s="764"/>
      <c r="I11" s="764"/>
      <c r="J11" s="769"/>
    </row>
    <row r="12" spans="1:10" s="264" customFormat="1" ht="46.5" customHeight="1">
      <c r="A12" s="765"/>
      <c r="B12" s="765"/>
      <c r="C12" s="765"/>
      <c r="D12" s="765"/>
      <c r="E12" s="770"/>
      <c r="F12" s="765"/>
      <c r="G12" s="765"/>
      <c r="H12" s="765"/>
      <c r="I12" s="765"/>
      <c r="J12" s="770"/>
    </row>
    <row r="13" spans="1:10" ht="15">
      <c r="A13" s="215">
        <v>1</v>
      </c>
      <c r="B13" s="215">
        <v>2</v>
      </c>
      <c r="C13" s="216">
        <v>3</v>
      </c>
      <c r="D13" s="215">
        <v>4</v>
      </c>
      <c r="E13" s="216">
        <v>5</v>
      </c>
      <c r="F13" s="215">
        <v>6</v>
      </c>
      <c r="G13" s="216">
        <v>7</v>
      </c>
      <c r="H13" s="215">
        <v>8</v>
      </c>
      <c r="I13" s="216">
        <v>9</v>
      </c>
      <c r="J13" s="215">
        <v>10</v>
      </c>
    </row>
    <row r="14" spans="1:10" ht="12.75">
      <c r="A14" s="8">
        <v>1</v>
      </c>
      <c r="B14" s="19" t="s">
        <v>492</v>
      </c>
      <c r="C14" s="766" t="s">
        <v>898</v>
      </c>
      <c r="D14" s="217">
        <f>'AT-3'!G9</f>
        <v>927</v>
      </c>
      <c r="E14" s="519">
        <v>6.57</v>
      </c>
      <c r="F14" s="520">
        <v>23</v>
      </c>
      <c r="G14" s="217">
        <v>17</v>
      </c>
      <c r="H14" s="217">
        <v>53</v>
      </c>
      <c r="I14" s="217"/>
      <c r="J14" s="347">
        <v>3.5</v>
      </c>
    </row>
    <row r="15" spans="1:10" ht="12.75">
      <c r="A15" s="8">
        <v>2</v>
      </c>
      <c r="B15" s="19" t="s">
        <v>493</v>
      </c>
      <c r="C15" s="767"/>
      <c r="D15" s="217">
        <f>'AT-3'!G10</f>
        <v>881</v>
      </c>
      <c r="E15" s="519">
        <v>0</v>
      </c>
      <c r="F15" s="520">
        <v>0</v>
      </c>
      <c r="G15" s="217">
        <v>0</v>
      </c>
      <c r="H15" s="217">
        <v>0</v>
      </c>
      <c r="I15" s="217"/>
      <c r="J15" s="347">
        <v>0</v>
      </c>
    </row>
    <row r="16" spans="1:10" ht="12.75" customHeight="1">
      <c r="A16" s="8">
        <v>3</v>
      </c>
      <c r="B16" s="19" t="s">
        <v>494</v>
      </c>
      <c r="C16" s="767"/>
      <c r="D16" s="217">
        <f>'AT-3'!G11</f>
        <v>676</v>
      </c>
      <c r="E16" s="519">
        <v>0</v>
      </c>
      <c r="F16" s="520">
        <v>0</v>
      </c>
      <c r="G16" s="217">
        <v>0</v>
      </c>
      <c r="H16" s="217">
        <v>0</v>
      </c>
      <c r="I16" s="516"/>
      <c r="J16" s="347">
        <v>0</v>
      </c>
    </row>
    <row r="17" spans="1:10" ht="12.75" customHeight="1">
      <c r="A17" s="8">
        <v>4</v>
      </c>
      <c r="B17" s="19" t="s">
        <v>495</v>
      </c>
      <c r="C17" s="767"/>
      <c r="D17" s="217">
        <f>'AT-3'!G12</f>
        <v>815</v>
      </c>
      <c r="E17" s="519">
        <v>0</v>
      </c>
      <c r="F17" s="520">
        <v>0</v>
      </c>
      <c r="G17" s="217">
        <v>0</v>
      </c>
      <c r="H17" s="217">
        <v>0</v>
      </c>
      <c r="I17" s="516"/>
      <c r="J17" s="347">
        <v>0</v>
      </c>
    </row>
    <row r="18" spans="1:10" ht="12.75" customHeight="1">
      <c r="A18" s="8">
        <v>5</v>
      </c>
      <c r="B18" s="19" t="s">
        <v>496</v>
      </c>
      <c r="C18" s="767"/>
      <c r="D18" s="217">
        <f>'AT-3'!G13</f>
        <v>922</v>
      </c>
      <c r="E18" s="347">
        <v>0</v>
      </c>
      <c r="F18" s="520">
        <v>0</v>
      </c>
      <c r="G18" s="217">
        <v>0</v>
      </c>
      <c r="H18" s="217">
        <v>0</v>
      </c>
      <c r="I18" s="516"/>
      <c r="J18" s="347">
        <v>0</v>
      </c>
    </row>
    <row r="19" spans="1:10" ht="12.75">
      <c r="A19" s="8">
        <v>6</v>
      </c>
      <c r="B19" s="19" t="s">
        <v>497</v>
      </c>
      <c r="C19" s="767"/>
      <c r="D19" s="217">
        <f>'AT-3'!G14</f>
        <v>475</v>
      </c>
      <c r="E19" s="347">
        <v>0</v>
      </c>
      <c r="F19" s="520">
        <v>0</v>
      </c>
      <c r="G19" s="217">
        <v>0</v>
      </c>
      <c r="H19" s="217">
        <v>0</v>
      </c>
      <c r="I19" s="9"/>
      <c r="J19" s="347">
        <v>0</v>
      </c>
    </row>
    <row r="20" spans="1:10" ht="12.75">
      <c r="A20" s="8">
        <v>7</v>
      </c>
      <c r="B20" s="19" t="s">
        <v>498</v>
      </c>
      <c r="C20" s="767"/>
      <c r="D20" s="217">
        <f>'AT-3'!G15</f>
        <v>719</v>
      </c>
      <c r="E20" s="347">
        <v>0</v>
      </c>
      <c r="F20" s="520">
        <v>0</v>
      </c>
      <c r="G20" s="217">
        <v>0</v>
      </c>
      <c r="H20" s="217">
        <v>0</v>
      </c>
      <c r="I20" s="9"/>
      <c r="J20" s="347">
        <v>0</v>
      </c>
    </row>
    <row r="21" spans="1:10" ht="12.75">
      <c r="A21" s="8">
        <v>8</v>
      </c>
      <c r="B21" s="19" t="s">
        <v>499</v>
      </c>
      <c r="C21" s="768"/>
      <c r="D21" s="217">
        <f>'AT-3'!G16</f>
        <v>1153</v>
      </c>
      <c r="E21" s="347">
        <v>8.13</v>
      </c>
      <c r="F21" s="521">
        <v>28</v>
      </c>
      <c r="G21" s="9">
        <v>23</v>
      </c>
      <c r="H21" s="9">
        <v>64</v>
      </c>
      <c r="I21" s="9"/>
      <c r="J21" s="347">
        <v>4.5</v>
      </c>
    </row>
    <row r="22" spans="1:10" ht="12.75">
      <c r="A22" s="3"/>
      <c r="B22" s="27" t="s">
        <v>500</v>
      </c>
      <c r="C22" s="9"/>
      <c r="D22" s="9">
        <f aca="true" t="shared" si="0" ref="D22:J22">SUM(D14:D21)</f>
        <v>6568</v>
      </c>
      <c r="E22" s="347">
        <f t="shared" si="0"/>
        <v>14.700000000000001</v>
      </c>
      <c r="F22" s="9">
        <f t="shared" si="0"/>
        <v>51</v>
      </c>
      <c r="G22" s="9">
        <f t="shared" si="0"/>
        <v>40</v>
      </c>
      <c r="H22" s="9">
        <f t="shared" si="0"/>
        <v>117</v>
      </c>
      <c r="I22" s="9">
        <f t="shared" si="0"/>
        <v>0</v>
      </c>
      <c r="J22" s="347">
        <f t="shared" si="0"/>
        <v>8</v>
      </c>
    </row>
    <row r="23" spans="1:2" ht="12.75">
      <c r="A23" s="12"/>
      <c r="B23" s="28"/>
    </row>
    <row r="24" spans="1:7" ht="12.75">
      <c r="A24" s="16"/>
      <c r="B24" s="392"/>
      <c r="E24" s="549"/>
      <c r="G24" s="348"/>
    </row>
    <row r="25" spans="1:7" ht="12.75">
      <c r="A25" s="16"/>
      <c r="B25" s="392"/>
      <c r="G25" s="348"/>
    </row>
    <row r="26" spans="1:6" ht="12.75">
      <c r="A26" s="16"/>
      <c r="B26" s="392"/>
      <c r="F26" t="s">
        <v>11</v>
      </c>
    </row>
    <row r="27" spans="1:7" ht="12.75">
      <c r="A27" s="16"/>
      <c r="G27" s="16" t="s">
        <v>11</v>
      </c>
    </row>
    <row r="28" spans="1:10" ht="12.75">
      <c r="A28" s="191"/>
      <c r="B28" s="191"/>
      <c r="C28" s="191"/>
      <c r="D28" s="191"/>
      <c r="E28" s="191"/>
      <c r="H28" s="668"/>
      <c r="I28" s="668"/>
      <c r="J28" s="668"/>
    </row>
    <row r="29" spans="1:10" ht="15" customHeight="1">
      <c r="A29" s="191"/>
      <c r="B29" s="191"/>
      <c r="C29" s="191"/>
      <c r="D29" s="191"/>
      <c r="E29" s="191"/>
      <c r="G29" s="16" t="s">
        <v>11</v>
      </c>
      <c r="H29" s="668" t="s">
        <v>1023</v>
      </c>
      <c r="I29" s="668"/>
      <c r="J29" s="668"/>
    </row>
    <row r="30" spans="1:10" ht="15" customHeight="1">
      <c r="A30" s="191"/>
      <c r="B30" s="191"/>
      <c r="C30" s="191"/>
      <c r="D30" s="191"/>
      <c r="E30" s="191"/>
      <c r="H30" s="668" t="s">
        <v>503</v>
      </c>
      <c r="I30" s="668"/>
      <c r="J30" s="668"/>
    </row>
    <row r="31" spans="1:8" ht="12.75">
      <c r="A31" s="191" t="s">
        <v>12</v>
      </c>
      <c r="C31" s="191"/>
      <c r="D31" s="191"/>
      <c r="E31" s="191"/>
      <c r="H31" s="193" t="s">
        <v>81</v>
      </c>
    </row>
  </sheetData>
  <sheetProtection/>
  <mergeCells count="19">
    <mergeCell ref="A2:J2"/>
    <mergeCell ref="A3:J3"/>
    <mergeCell ref="A5:J5"/>
    <mergeCell ref="I1:J1"/>
    <mergeCell ref="A9:A12"/>
    <mergeCell ref="H10:H12"/>
    <mergeCell ref="I9:I12"/>
    <mergeCell ref="E9:E12"/>
    <mergeCell ref="B9:B12"/>
    <mergeCell ref="C9:C12"/>
    <mergeCell ref="H30:J30"/>
    <mergeCell ref="F10:F12"/>
    <mergeCell ref="G10:G12"/>
    <mergeCell ref="C14:C21"/>
    <mergeCell ref="H29:J29"/>
    <mergeCell ref="H28:J28"/>
    <mergeCell ref="J9:J12"/>
    <mergeCell ref="F9:H9"/>
    <mergeCell ref="D9:D12"/>
  </mergeCells>
  <printOptions horizontalCentered="1"/>
  <pageMargins left="0.7086614173228347" right="0.25" top="0.9" bottom="0" header="0.31496062992125984" footer="0.31496062992125984"/>
  <pageSetup fitToHeight="1" fitToWidth="1"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pageSetUpPr fitToPage="1"/>
  </sheetPr>
  <dimension ref="A1:J23"/>
  <sheetViews>
    <sheetView view="pageBreakPreview" zoomScale="110" zoomScaleSheetLayoutView="110" zoomScalePageLayoutView="0" workbookViewId="0" topLeftCell="A1">
      <selection activeCell="C8" sqref="C8"/>
    </sheetView>
  </sheetViews>
  <sheetFormatPr defaultColWidth="9.140625" defaultRowHeight="12.75"/>
  <cols>
    <col min="1" max="1" width="5.57421875" style="0" customWidth="1"/>
    <col min="2" max="2" width="12.8515625" style="0" customWidth="1"/>
    <col min="6" max="6" width="11.57421875" style="0" customWidth="1"/>
    <col min="7" max="7" width="10.421875" style="0" customWidth="1"/>
    <col min="8" max="8" width="17.140625" style="0" customWidth="1"/>
    <col min="9" max="9" width="10.421875" style="0" customWidth="1"/>
    <col min="10" max="10" width="15.8515625" style="0" customWidth="1"/>
  </cols>
  <sheetData>
    <row r="1" ht="12.75">
      <c r="J1" s="219" t="s">
        <v>736</v>
      </c>
    </row>
    <row r="2" spans="1:10" ht="18">
      <c r="A2" s="664" t="s">
        <v>0</v>
      </c>
      <c r="B2" s="664"/>
      <c r="C2" s="664"/>
      <c r="D2" s="664"/>
      <c r="E2" s="664"/>
      <c r="F2" s="664"/>
      <c r="G2" s="664"/>
      <c r="H2" s="664"/>
      <c r="I2" s="664"/>
      <c r="J2" s="664"/>
    </row>
    <row r="3" spans="1:10" ht="21">
      <c r="A3" s="665" t="s">
        <v>827</v>
      </c>
      <c r="B3" s="665"/>
      <c r="C3" s="665"/>
      <c r="D3" s="665"/>
      <c r="E3" s="665"/>
      <c r="F3" s="665"/>
      <c r="G3" s="665"/>
      <c r="H3" s="665"/>
      <c r="I3" s="665"/>
      <c r="J3" s="665"/>
    </row>
    <row r="4" spans="1:9" ht="15">
      <c r="A4" s="186"/>
      <c r="B4" s="186"/>
      <c r="C4" s="186"/>
      <c r="D4" s="186"/>
      <c r="E4" s="186"/>
      <c r="F4" s="186"/>
      <c r="G4" s="186"/>
      <c r="H4" s="186"/>
      <c r="I4" s="186"/>
    </row>
    <row r="5" spans="1:10" ht="18">
      <c r="A5" s="664" t="s">
        <v>735</v>
      </c>
      <c r="B5" s="664"/>
      <c r="C5" s="664"/>
      <c r="D5" s="664"/>
      <c r="E5" s="664"/>
      <c r="F5" s="664"/>
      <c r="G5" s="664"/>
      <c r="H5" s="664"/>
      <c r="I5" s="664"/>
      <c r="J5" s="664"/>
    </row>
    <row r="6" spans="1:10" ht="15">
      <c r="A6" s="187" t="s">
        <v>535</v>
      </c>
      <c r="B6" s="187"/>
      <c r="C6" s="187"/>
      <c r="D6" s="187"/>
      <c r="E6" s="187"/>
      <c r="F6" s="187"/>
      <c r="G6" s="187"/>
      <c r="H6" s="667" t="s">
        <v>967</v>
      </c>
      <c r="I6" s="667"/>
      <c r="J6" s="667"/>
    </row>
    <row r="7" spans="1:10" s="274" customFormat="1" ht="17.25" customHeight="1">
      <c r="A7" s="776" t="s">
        <v>2</v>
      </c>
      <c r="B7" s="776" t="s">
        <v>408</v>
      </c>
      <c r="C7" s="590" t="s">
        <v>409</v>
      </c>
      <c r="D7" s="590"/>
      <c r="E7" s="590"/>
      <c r="F7" s="777" t="s">
        <v>412</v>
      </c>
      <c r="G7" s="778"/>
      <c r="H7" s="778"/>
      <c r="I7" s="779"/>
      <c r="J7" s="781" t="s">
        <v>698</v>
      </c>
    </row>
    <row r="8" spans="1:10" s="274" customFormat="1" ht="60.75" customHeight="1">
      <c r="A8" s="776"/>
      <c r="B8" s="776"/>
      <c r="C8" s="261" t="s">
        <v>98</v>
      </c>
      <c r="D8" s="261" t="s">
        <v>410</v>
      </c>
      <c r="E8" s="261" t="s">
        <v>411</v>
      </c>
      <c r="F8" s="361" t="s">
        <v>413</v>
      </c>
      <c r="G8" s="361" t="s">
        <v>414</v>
      </c>
      <c r="H8" s="361" t="s">
        <v>415</v>
      </c>
      <c r="I8" s="361" t="s">
        <v>45</v>
      </c>
      <c r="J8" s="782"/>
    </row>
    <row r="9" spans="1:10" s="419" customFormat="1" ht="15">
      <c r="A9" s="467" t="s">
        <v>273</v>
      </c>
      <c r="B9" s="468" t="s">
        <v>274</v>
      </c>
      <c r="C9" s="467" t="s">
        <v>275</v>
      </c>
      <c r="D9" s="467" t="s">
        <v>276</v>
      </c>
      <c r="E9" s="467" t="s">
        <v>277</v>
      </c>
      <c r="F9" s="467">
        <v>7</v>
      </c>
      <c r="G9" s="467">
        <v>8</v>
      </c>
      <c r="H9" s="467">
        <v>9</v>
      </c>
      <c r="I9" s="467">
        <v>10</v>
      </c>
      <c r="J9" s="467">
        <v>11</v>
      </c>
    </row>
    <row r="10" spans="1:10" ht="15">
      <c r="A10" s="463">
        <v>1</v>
      </c>
      <c r="B10" s="19">
        <v>9</v>
      </c>
      <c r="C10" s="465">
        <v>6</v>
      </c>
      <c r="D10" s="466">
        <v>2</v>
      </c>
      <c r="E10" s="466">
        <v>1</v>
      </c>
      <c r="F10" s="466">
        <v>2</v>
      </c>
      <c r="G10" s="466">
        <v>6</v>
      </c>
      <c r="H10" s="466">
        <v>0</v>
      </c>
      <c r="I10" s="466">
        <v>1</v>
      </c>
      <c r="J10" s="469">
        <v>15.7</v>
      </c>
    </row>
    <row r="11" spans="1:10" ht="12.75">
      <c r="A11" s="3" t="s">
        <v>557</v>
      </c>
      <c r="B11" s="464">
        <v>9</v>
      </c>
      <c r="C11" s="27">
        <f aca="true" t="shared" si="0" ref="C11:J11">SUM(C10:C10)</f>
        <v>6</v>
      </c>
      <c r="D11" s="27">
        <f t="shared" si="0"/>
        <v>2</v>
      </c>
      <c r="E11" s="27">
        <f t="shared" si="0"/>
        <v>1</v>
      </c>
      <c r="F11" s="27">
        <f t="shared" si="0"/>
        <v>2</v>
      </c>
      <c r="G11" s="27">
        <f t="shared" si="0"/>
        <v>6</v>
      </c>
      <c r="H11" s="27">
        <f t="shared" si="0"/>
        <v>0</v>
      </c>
      <c r="I11" s="27">
        <f t="shared" si="0"/>
        <v>1</v>
      </c>
      <c r="J11" s="373">
        <f t="shared" si="0"/>
        <v>15.7</v>
      </c>
    </row>
    <row r="12" spans="1:10" ht="12.75">
      <c r="A12" s="12"/>
      <c r="B12" s="28"/>
      <c r="C12" s="28"/>
      <c r="D12" s="28"/>
      <c r="E12" s="28"/>
      <c r="F12" s="28"/>
      <c r="G12" s="28"/>
      <c r="H12" s="28"/>
      <c r="I12" s="28"/>
      <c r="J12" s="462"/>
    </row>
    <row r="13" spans="1:10" ht="12.75">
      <c r="A13" s="12" t="s">
        <v>582</v>
      </c>
      <c r="B13" s="470" t="s">
        <v>699</v>
      </c>
      <c r="C13" s="28"/>
      <c r="D13" s="28"/>
      <c r="E13" s="28"/>
      <c r="F13" s="28"/>
      <c r="G13" s="28"/>
      <c r="H13" s="28"/>
      <c r="I13" s="28"/>
      <c r="J13" s="462"/>
    </row>
    <row r="14" spans="1:10" ht="12.75">
      <c r="A14" s="471">
        <v>1</v>
      </c>
      <c r="B14" s="21" t="s">
        <v>692</v>
      </c>
      <c r="C14" s="28"/>
      <c r="D14" s="28"/>
      <c r="E14" s="28"/>
      <c r="F14" s="28"/>
      <c r="G14" s="28"/>
      <c r="H14" s="28"/>
      <c r="I14" s="28"/>
      <c r="J14" s="462"/>
    </row>
    <row r="15" spans="1:10" ht="12.75">
      <c r="A15" s="471">
        <v>2</v>
      </c>
      <c r="B15" s="21" t="s">
        <v>693</v>
      </c>
      <c r="C15" s="28"/>
      <c r="D15" s="28"/>
      <c r="E15" s="28"/>
      <c r="F15" s="28"/>
      <c r="G15" s="28"/>
      <c r="H15" s="28"/>
      <c r="I15" s="28"/>
      <c r="J15" s="462"/>
    </row>
    <row r="16" spans="1:10" ht="12.75">
      <c r="A16" s="471">
        <v>3</v>
      </c>
      <c r="B16" s="21" t="s">
        <v>694</v>
      </c>
      <c r="C16" s="28"/>
      <c r="D16" s="28"/>
      <c r="E16" s="28"/>
      <c r="F16" s="28"/>
      <c r="G16" s="28"/>
      <c r="H16" s="28"/>
      <c r="I16" s="28"/>
      <c r="J16" s="462"/>
    </row>
    <row r="17" spans="1:10" ht="12.75">
      <c r="A17" s="471">
        <v>4</v>
      </c>
      <c r="B17" s="21" t="s">
        <v>696</v>
      </c>
      <c r="C17" s="28"/>
      <c r="D17" s="28"/>
      <c r="E17" s="28"/>
      <c r="F17" s="28"/>
      <c r="G17" s="28"/>
      <c r="H17" s="28"/>
      <c r="I17" s="28"/>
      <c r="J17" s="462"/>
    </row>
    <row r="18" spans="1:10" ht="12.75">
      <c r="A18" s="471">
        <v>5</v>
      </c>
      <c r="B18" s="21" t="s">
        <v>697</v>
      </c>
      <c r="C18" s="28"/>
      <c r="D18" s="28"/>
      <c r="E18" s="28"/>
      <c r="F18" s="28"/>
      <c r="G18" s="28"/>
      <c r="H18" s="28"/>
      <c r="I18" s="28"/>
      <c r="J18" s="462"/>
    </row>
    <row r="19" spans="1:10" ht="12.75">
      <c r="A19" s="471">
        <v>6</v>
      </c>
      <c r="B19" s="21" t="s">
        <v>695</v>
      </c>
      <c r="C19" s="28"/>
      <c r="D19" s="28"/>
      <c r="E19" s="28"/>
      <c r="F19" s="28"/>
      <c r="G19" s="28"/>
      <c r="H19" s="28"/>
      <c r="I19" s="28"/>
      <c r="J19" s="462"/>
    </row>
    <row r="20" spans="1:10" ht="12.75" customHeight="1">
      <c r="A20" s="191"/>
      <c r="C20" s="191"/>
      <c r="D20" s="191"/>
      <c r="I20" s="780"/>
      <c r="J20" s="780"/>
    </row>
    <row r="21" spans="1:10" ht="12.75" customHeight="1">
      <c r="A21" s="191"/>
      <c r="C21" s="191"/>
      <c r="D21" s="191"/>
      <c r="I21" s="780" t="s">
        <v>1023</v>
      </c>
      <c r="J21" s="780"/>
    </row>
    <row r="22" spans="1:10" ht="12.75" customHeight="1">
      <c r="A22" s="191"/>
      <c r="B22" s="191"/>
      <c r="C22" s="191"/>
      <c r="D22" s="191"/>
      <c r="I22" s="780" t="s">
        <v>504</v>
      </c>
      <c r="J22" s="780"/>
    </row>
    <row r="23" spans="1:10" ht="12.75">
      <c r="A23" s="191" t="s">
        <v>12</v>
      </c>
      <c r="C23" s="191"/>
      <c r="D23" s="191"/>
      <c r="I23" s="422" t="s">
        <v>81</v>
      </c>
      <c r="J23" s="419"/>
    </row>
  </sheetData>
  <sheetProtection/>
  <mergeCells count="12">
    <mergeCell ref="I22:J22"/>
    <mergeCell ref="J7:J8"/>
    <mergeCell ref="I20:J20"/>
    <mergeCell ref="I21:J21"/>
    <mergeCell ref="A5:J5"/>
    <mergeCell ref="A2:J2"/>
    <mergeCell ref="A3:J3"/>
    <mergeCell ref="A7:A8"/>
    <mergeCell ref="B7:B8"/>
    <mergeCell ref="C7:E7"/>
    <mergeCell ref="F7:I7"/>
    <mergeCell ref="H6:J6"/>
  </mergeCells>
  <printOptions horizontalCentered="1"/>
  <pageMargins left="0.7086614173228347" right="0.21" top="0.95" bottom="0" header="0.85" footer="0.31496062992125984"/>
  <pageSetup fitToHeight="1" fitToWidth="1" horizontalDpi="600" verticalDpi="600" orientation="landscape" paperSize="9" r:id="rId1"/>
</worksheet>
</file>

<file path=xl/worksheets/sheet32.xml><?xml version="1.0" encoding="utf-8"?>
<worksheet xmlns="http://schemas.openxmlformats.org/spreadsheetml/2006/main" xmlns:r="http://schemas.openxmlformats.org/officeDocument/2006/relationships">
  <sheetPr>
    <pageSetUpPr fitToPage="1"/>
  </sheetPr>
  <dimension ref="A1:I34"/>
  <sheetViews>
    <sheetView view="pageBreakPreview" zoomScale="90" zoomScaleSheetLayoutView="90" zoomScalePageLayoutView="0" workbookViewId="0" topLeftCell="A1">
      <selection activeCell="C9" sqref="C9:C10"/>
    </sheetView>
  </sheetViews>
  <sheetFormatPr defaultColWidth="9.140625" defaultRowHeight="12.75"/>
  <cols>
    <col min="1" max="1" width="5.28125" style="191" customWidth="1"/>
    <col min="2" max="2" width="8.57421875" style="191" customWidth="1"/>
    <col min="3" max="3" width="39.421875" style="191" customWidth="1"/>
    <col min="4" max="7" width="16.7109375" style="191" customWidth="1"/>
    <col min="8" max="8" width="23.57421875" style="191" customWidth="1"/>
    <col min="9" max="16384" width="9.140625" style="191" customWidth="1"/>
  </cols>
  <sheetData>
    <row r="1" spans="1:8" ht="12.75">
      <c r="A1" s="191" t="s">
        <v>11</v>
      </c>
      <c r="H1" s="205" t="s">
        <v>737</v>
      </c>
    </row>
    <row r="2" spans="1:8" s="194" customFormat="1" ht="15.75">
      <c r="A2" s="718" t="s">
        <v>0</v>
      </c>
      <c r="B2" s="718"/>
      <c r="C2" s="718"/>
      <c r="D2" s="718"/>
      <c r="E2" s="718"/>
      <c r="F2" s="718"/>
      <c r="G2" s="718"/>
      <c r="H2" s="718"/>
    </row>
    <row r="3" spans="1:8" s="194" customFormat="1" ht="20.25" customHeight="1">
      <c r="A3" s="719" t="s">
        <v>827</v>
      </c>
      <c r="B3" s="719"/>
      <c r="C3" s="719"/>
      <c r="D3" s="719"/>
      <c r="E3" s="719"/>
      <c r="F3" s="719"/>
      <c r="G3" s="719"/>
      <c r="H3" s="719"/>
    </row>
    <row r="5" spans="1:8" s="194" customFormat="1" ht="15.75">
      <c r="A5" s="717" t="s">
        <v>738</v>
      </c>
      <c r="B5" s="717"/>
      <c r="C5" s="717"/>
      <c r="D5" s="717"/>
      <c r="E5" s="717"/>
      <c r="F5" s="717"/>
      <c r="G5" s="717"/>
      <c r="H5" s="785"/>
    </row>
    <row r="7" spans="2:9" ht="12.75">
      <c r="B7" s="196" t="s">
        <v>491</v>
      </c>
      <c r="C7" s="196"/>
      <c r="D7" s="196"/>
      <c r="E7" s="196"/>
      <c r="F7" s="196"/>
      <c r="G7" s="196"/>
      <c r="H7" s="197"/>
      <c r="I7" s="197"/>
    </row>
    <row r="8" spans="1:9" s="197" customFormat="1" ht="12.75">
      <c r="A8" s="191"/>
      <c r="B8" s="191"/>
      <c r="C8" s="191"/>
      <c r="D8" s="191"/>
      <c r="E8" s="191"/>
      <c r="F8" s="191"/>
      <c r="G8" s="191"/>
      <c r="H8" s="113"/>
      <c r="I8" s="113"/>
    </row>
    <row r="9" spans="1:8" s="197" customFormat="1" ht="27" customHeight="1">
      <c r="A9" s="198"/>
      <c r="B9" s="786" t="s">
        <v>293</v>
      </c>
      <c r="C9" s="783" t="s">
        <v>294</v>
      </c>
      <c r="D9" s="783" t="s">
        <v>295</v>
      </c>
      <c r="E9" s="783"/>
      <c r="F9" s="783"/>
      <c r="G9" s="783"/>
      <c r="H9" s="783" t="s">
        <v>75</v>
      </c>
    </row>
    <row r="10" spans="1:8" s="197" customFormat="1" ht="19.5" customHeight="1">
      <c r="A10" s="199"/>
      <c r="B10" s="787"/>
      <c r="C10" s="783"/>
      <c r="D10" s="402" t="s">
        <v>296</v>
      </c>
      <c r="E10" s="402" t="s">
        <v>297</v>
      </c>
      <c r="F10" s="402" t="s">
        <v>298</v>
      </c>
      <c r="G10" s="402" t="s">
        <v>16</v>
      </c>
      <c r="H10" s="783"/>
    </row>
    <row r="11" spans="1:8" s="197" customFormat="1" ht="15">
      <c r="A11" s="199"/>
      <c r="B11" s="206" t="s">
        <v>273</v>
      </c>
      <c r="C11" s="403" t="s">
        <v>274</v>
      </c>
      <c r="D11" s="403" t="s">
        <v>275</v>
      </c>
      <c r="E11" s="403" t="s">
        <v>276</v>
      </c>
      <c r="F11" s="403" t="s">
        <v>277</v>
      </c>
      <c r="G11" s="403" t="s">
        <v>278</v>
      </c>
      <c r="H11" s="403">
        <v>7</v>
      </c>
    </row>
    <row r="12" spans="2:8" s="207" customFormat="1" ht="15" customHeight="1">
      <c r="B12" s="208" t="s">
        <v>27</v>
      </c>
      <c r="C12" s="784" t="s">
        <v>302</v>
      </c>
      <c r="D12" s="784"/>
      <c r="E12" s="784"/>
      <c r="F12" s="784"/>
      <c r="G12" s="784"/>
      <c r="H12" s="784"/>
    </row>
    <row r="13" spans="2:8" s="210" customFormat="1" ht="12.75">
      <c r="B13" s="209"/>
      <c r="C13" s="517" t="s">
        <v>541</v>
      </c>
      <c r="D13" s="370">
        <v>1</v>
      </c>
      <c r="E13" s="370">
        <v>0</v>
      </c>
      <c r="F13" s="370">
        <v>0</v>
      </c>
      <c r="G13" s="370">
        <f>D13+E13+F13</f>
        <v>1</v>
      </c>
      <c r="H13" s="209"/>
    </row>
    <row r="14" spans="1:8" ht="14.25">
      <c r="A14" s="202"/>
      <c r="B14" s="137"/>
      <c r="C14" s="518" t="s">
        <v>542</v>
      </c>
      <c r="D14" s="372">
        <v>0</v>
      </c>
      <c r="E14" s="372">
        <v>0</v>
      </c>
      <c r="F14" s="372">
        <v>0</v>
      </c>
      <c r="G14" s="370">
        <f aca="true" t="shared" si="0" ref="G14:G21">D14+E14+F14</f>
        <v>0</v>
      </c>
      <c r="H14" s="137"/>
    </row>
    <row r="15" spans="2:8" ht="12.75">
      <c r="B15" s="201"/>
      <c r="C15" s="518" t="s">
        <v>543</v>
      </c>
      <c r="D15" s="372">
        <v>0</v>
      </c>
      <c r="E15" s="372">
        <v>8</v>
      </c>
      <c r="F15" s="372">
        <v>0</v>
      </c>
      <c r="G15" s="370">
        <f t="shared" si="0"/>
        <v>8</v>
      </c>
      <c r="H15" s="137"/>
    </row>
    <row r="16" spans="2:8" ht="12.75">
      <c r="B16" s="201"/>
      <c r="C16" s="518" t="s">
        <v>544</v>
      </c>
      <c r="D16" s="372">
        <v>0</v>
      </c>
      <c r="E16" s="372">
        <v>0</v>
      </c>
      <c r="F16" s="372">
        <v>58</v>
      </c>
      <c r="G16" s="370">
        <f t="shared" si="0"/>
        <v>58</v>
      </c>
      <c r="H16" s="137"/>
    </row>
    <row r="17" spans="2:8" ht="12.75">
      <c r="B17" s="201"/>
      <c r="C17" s="518" t="s">
        <v>545</v>
      </c>
      <c r="D17" s="372">
        <v>0</v>
      </c>
      <c r="E17" s="372">
        <v>8</v>
      </c>
      <c r="F17" s="372">
        <v>58</v>
      </c>
      <c r="G17" s="370">
        <f t="shared" si="0"/>
        <v>66</v>
      </c>
      <c r="H17" s="137"/>
    </row>
    <row r="18" spans="2:8" ht="12.75">
      <c r="B18" s="201"/>
      <c r="C18" s="518" t="s">
        <v>549</v>
      </c>
      <c r="D18" s="372">
        <v>0</v>
      </c>
      <c r="E18" s="372">
        <v>8</v>
      </c>
      <c r="F18" s="372">
        <v>0</v>
      </c>
      <c r="G18" s="370">
        <f t="shared" si="0"/>
        <v>8</v>
      </c>
      <c r="H18" s="137"/>
    </row>
    <row r="19" spans="2:8" s="133" customFormat="1" ht="12.75">
      <c r="B19" s="137"/>
      <c r="C19" s="135" t="s">
        <v>546</v>
      </c>
      <c r="D19" s="372">
        <v>0</v>
      </c>
      <c r="E19" s="372">
        <v>8</v>
      </c>
      <c r="F19" s="372">
        <v>18</v>
      </c>
      <c r="G19" s="370">
        <f t="shared" si="0"/>
        <v>26</v>
      </c>
      <c r="H19" s="135"/>
    </row>
    <row r="20" spans="2:8" s="133" customFormat="1" ht="12.75">
      <c r="B20" s="137"/>
      <c r="C20" s="135" t="s">
        <v>547</v>
      </c>
      <c r="D20" s="372">
        <v>3</v>
      </c>
      <c r="E20" s="372">
        <v>8</v>
      </c>
      <c r="F20" s="372">
        <v>58</v>
      </c>
      <c r="G20" s="370">
        <f t="shared" si="0"/>
        <v>69</v>
      </c>
      <c r="H20" s="135"/>
    </row>
    <row r="21" spans="2:8" s="133" customFormat="1" ht="12.75">
      <c r="B21" s="137"/>
      <c r="C21" s="135" t="s">
        <v>548</v>
      </c>
      <c r="D21" s="372">
        <v>2</v>
      </c>
      <c r="E21" s="372">
        <v>8</v>
      </c>
      <c r="F21" s="372">
        <v>58</v>
      </c>
      <c r="G21" s="370">
        <f t="shared" si="0"/>
        <v>68</v>
      </c>
      <c r="H21" s="135"/>
    </row>
    <row r="22" spans="2:8" s="133" customFormat="1" ht="21.75" customHeight="1">
      <c r="B22" s="208" t="s">
        <v>31</v>
      </c>
      <c r="C22" s="784" t="s">
        <v>481</v>
      </c>
      <c r="D22" s="784"/>
      <c r="E22" s="784"/>
      <c r="F22" s="784"/>
      <c r="G22" s="784"/>
      <c r="H22" s="784"/>
    </row>
    <row r="23" spans="1:8" s="133" customFormat="1" ht="12.75">
      <c r="A23" s="204" t="s">
        <v>292</v>
      </c>
      <c r="B23" s="203"/>
      <c r="C23" s="517" t="s">
        <v>890</v>
      </c>
      <c r="D23" s="203">
        <v>1</v>
      </c>
      <c r="E23" s="203">
        <v>0</v>
      </c>
      <c r="F23" s="203">
        <v>0</v>
      </c>
      <c r="G23" s="203">
        <f>D23+E23+F23</f>
        <v>1</v>
      </c>
      <c r="H23" s="135"/>
    </row>
    <row r="24" spans="1:8" s="133" customFormat="1" ht="12.75">
      <c r="A24" s="204"/>
      <c r="B24" s="203"/>
      <c r="C24" s="135" t="s">
        <v>539</v>
      </c>
      <c r="D24" s="137">
        <v>1</v>
      </c>
      <c r="E24" s="137">
        <v>0</v>
      </c>
      <c r="F24" s="137">
        <v>0</v>
      </c>
      <c r="G24" s="203">
        <f>D24+E24+F24</f>
        <v>1</v>
      </c>
      <c r="H24" s="135"/>
    </row>
    <row r="25" spans="2:8" ht="12.75">
      <c r="B25" s="137"/>
      <c r="C25" s="518" t="s">
        <v>540</v>
      </c>
      <c r="D25" s="137">
        <v>2</v>
      </c>
      <c r="E25" s="137">
        <v>8</v>
      </c>
      <c r="F25" s="137">
        <v>19</v>
      </c>
      <c r="G25" s="203">
        <f>D25+E25+F25</f>
        <v>29</v>
      </c>
      <c r="H25" s="137"/>
    </row>
    <row r="26" spans="2:8" ht="12.75">
      <c r="B26" s="137"/>
      <c r="C26" s="135" t="s">
        <v>538</v>
      </c>
      <c r="D26" s="137">
        <v>0</v>
      </c>
      <c r="E26" s="137">
        <v>0</v>
      </c>
      <c r="F26" s="137">
        <v>0</v>
      </c>
      <c r="G26" s="203">
        <f>D26+E26+F26</f>
        <v>0</v>
      </c>
      <c r="H26" s="137"/>
    </row>
    <row r="27" spans="2:8" ht="12.75">
      <c r="B27" s="137"/>
      <c r="C27" s="135" t="s">
        <v>1013</v>
      </c>
      <c r="D27" s="137">
        <v>1</v>
      </c>
      <c r="E27" s="137">
        <v>0</v>
      </c>
      <c r="F27" s="137">
        <v>0</v>
      </c>
      <c r="G27" s="203">
        <f>D27+E27+F27</f>
        <v>1</v>
      </c>
      <c r="H27" s="137"/>
    </row>
    <row r="28" spans="2:8" ht="12.75">
      <c r="B28" s="197"/>
      <c r="C28" s="197"/>
      <c r="D28" s="197"/>
      <c r="E28" s="197"/>
      <c r="F28" s="197"/>
      <c r="G28" s="371"/>
      <c r="H28" s="197"/>
    </row>
    <row r="29" spans="2:8" ht="12.75">
      <c r="B29" s="197"/>
      <c r="C29" s="197"/>
      <c r="D29" s="197"/>
      <c r="E29" s="197"/>
      <c r="F29" s="197"/>
      <c r="G29" s="371"/>
      <c r="H29" s="197"/>
    </row>
    <row r="30" spans="2:8" ht="12.75">
      <c r="B30" s="197"/>
      <c r="C30" s="197"/>
      <c r="D30" s="197"/>
      <c r="E30" s="197"/>
      <c r="F30" s="197"/>
      <c r="G30" s="371"/>
      <c r="H30" s="197"/>
    </row>
    <row r="31" spans="7:8" ht="12.75" customHeight="1">
      <c r="G31" s="668"/>
      <c r="H31" s="668"/>
    </row>
    <row r="32" spans="7:8" ht="12.75" customHeight="1">
      <c r="G32" s="668" t="s">
        <v>1023</v>
      </c>
      <c r="H32" s="668"/>
    </row>
    <row r="33" spans="7:8" ht="12.75" customHeight="1">
      <c r="G33" s="668" t="s">
        <v>503</v>
      </c>
      <c r="H33" s="668"/>
    </row>
    <row r="34" spans="2:8" ht="12.75">
      <c r="B34" s="191" t="s">
        <v>12</v>
      </c>
      <c r="G34" s="663" t="s">
        <v>81</v>
      </c>
      <c r="H34" s="663"/>
    </row>
  </sheetData>
  <sheetProtection/>
  <mergeCells count="13">
    <mergeCell ref="G34:H34"/>
    <mergeCell ref="A2:H2"/>
    <mergeCell ref="A3:H3"/>
    <mergeCell ref="A5:H5"/>
    <mergeCell ref="B9:B10"/>
    <mergeCell ref="C9:C10"/>
    <mergeCell ref="D9:G9"/>
    <mergeCell ref="H9:H10"/>
    <mergeCell ref="C12:H12"/>
    <mergeCell ref="C22:H22"/>
    <mergeCell ref="G31:H31"/>
    <mergeCell ref="G32:H32"/>
    <mergeCell ref="G33:H33"/>
  </mergeCells>
  <printOptions horizontalCentered="1"/>
  <pageMargins left="0.7086614173228347" right="0.25" top="1.12" bottom="0" header="0.63" footer="0.31496062992125984"/>
  <pageSetup fitToHeight="1" fitToWidth="1" horizontalDpi="600" verticalDpi="600" orientation="landscape" paperSize="9" scale="97" r:id="rId1"/>
</worksheet>
</file>

<file path=xl/worksheets/sheet33.xml><?xml version="1.0" encoding="utf-8"?>
<worksheet xmlns="http://schemas.openxmlformats.org/spreadsheetml/2006/main" xmlns:r="http://schemas.openxmlformats.org/officeDocument/2006/relationships">
  <dimension ref="A1:G26"/>
  <sheetViews>
    <sheetView zoomScalePageLayoutView="0" workbookViewId="0" topLeftCell="A1">
      <selection activeCell="C9" sqref="C9"/>
    </sheetView>
  </sheetViews>
  <sheetFormatPr defaultColWidth="9.140625" defaultRowHeight="12.75"/>
  <cols>
    <col min="1" max="1" width="5.7109375" style="0" customWidth="1"/>
    <col min="2" max="2" width="16.57421875" style="0" customWidth="1"/>
    <col min="3" max="3" width="15.421875" style="0" customWidth="1"/>
    <col min="4" max="7" width="25.28125" style="0" customWidth="1"/>
  </cols>
  <sheetData>
    <row r="1" ht="15">
      <c r="G1" s="184" t="s">
        <v>911</v>
      </c>
    </row>
    <row r="2" spans="1:7" ht="18">
      <c r="A2" s="664" t="s">
        <v>0</v>
      </c>
      <c r="B2" s="664"/>
      <c r="C2" s="664"/>
      <c r="D2" s="664"/>
      <c r="E2" s="664"/>
      <c r="F2" s="664"/>
      <c r="G2" s="664"/>
    </row>
    <row r="3" spans="1:7" ht="21">
      <c r="A3" s="665" t="s">
        <v>827</v>
      </c>
      <c r="B3" s="665"/>
      <c r="C3" s="665"/>
      <c r="D3" s="665"/>
      <c r="E3" s="665"/>
      <c r="F3" s="665"/>
      <c r="G3" s="665"/>
    </row>
    <row r="4" spans="1:2" ht="15">
      <c r="A4" s="186"/>
      <c r="B4" s="186"/>
    </row>
    <row r="5" spans="1:7" ht="18">
      <c r="A5" s="666" t="s">
        <v>912</v>
      </c>
      <c r="B5" s="666"/>
      <c r="C5" s="666"/>
      <c r="D5" s="666"/>
      <c r="E5" s="666"/>
      <c r="F5" s="666"/>
      <c r="G5" s="666"/>
    </row>
    <row r="6" spans="1:7" ht="12" customHeight="1">
      <c r="A6" s="527"/>
      <c r="B6" s="527"/>
      <c r="C6" s="527"/>
      <c r="D6" s="527"/>
      <c r="E6" s="527"/>
      <c r="F6" s="527"/>
      <c r="G6" s="527"/>
    </row>
    <row r="7" spans="1:2" ht="15">
      <c r="A7" s="187" t="s">
        <v>535</v>
      </c>
      <c r="B7" s="187"/>
    </row>
    <row r="8" spans="1:7" ht="15">
      <c r="A8" s="187"/>
      <c r="B8" s="187"/>
      <c r="F8" s="667" t="s">
        <v>967</v>
      </c>
      <c r="G8" s="667"/>
    </row>
    <row r="9" spans="1:7" ht="60">
      <c r="A9" s="269" t="s">
        <v>2</v>
      </c>
      <c r="B9" s="269" t="s">
        <v>3</v>
      </c>
      <c r="C9" s="270" t="s">
        <v>913</v>
      </c>
      <c r="D9" s="270" t="s">
        <v>914</v>
      </c>
      <c r="E9" s="270" t="s">
        <v>915</v>
      </c>
      <c r="F9" s="270" t="s">
        <v>916</v>
      </c>
      <c r="G9" s="270" t="s">
        <v>917</v>
      </c>
    </row>
    <row r="10" spans="1:7" ht="15">
      <c r="A10" s="188" t="s">
        <v>273</v>
      </c>
      <c r="B10" s="188" t="s">
        <v>274</v>
      </c>
      <c r="C10" s="188" t="s">
        <v>275</v>
      </c>
      <c r="D10" s="188" t="s">
        <v>276</v>
      </c>
      <c r="E10" s="188" t="s">
        <v>277</v>
      </c>
      <c r="F10" s="188" t="s">
        <v>278</v>
      </c>
      <c r="G10" s="188" t="s">
        <v>279</v>
      </c>
    </row>
    <row r="11" spans="1:7" ht="16.5" customHeight="1">
      <c r="A11" s="275">
        <v>1</v>
      </c>
      <c r="B11" s="280" t="s">
        <v>492</v>
      </c>
      <c r="C11" s="534">
        <f>'AT-10B'!D14</f>
        <v>927</v>
      </c>
      <c r="D11" s="534">
        <v>714</v>
      </c>
      <c r="E11" s="534">
        <v>34</v>
      </c>
      <c r="F11" s="534">
        <v>21</v>
      </c>
      <c r="G11" s="534">
        <v>100</v>
      </c>
    </row>
    <row r="12" spans="1:7" ht="16.5" customHeight="1">
      <c r="A12" s="275">
        <v>2</v>
      </c>
      <c r="B12" s="280" t="s">
        <v>493</v>
      </c>
      <c r="C12" s="534">
        <f>'AT-10B'!D15</f>
        <v>881</v>
      </c>
      <c r="D12" s="534">
        <v>660</v>
      </c>
      <c r="E12" s="534">
        <v>17</v>
      </c>
      <c r="F12" s="534">
        <v>17</v>
      </c>
      <c r="G12" s="272">
        <v>100</v>
      </c>
    </row>
    <row r="13" spans="1:7" ht="16.5" customHeight="1">
      <c r="A13" s="275">
        <v>3</v>
      </c>
      <c r="B13" s="280" t="s">
        <v>494</v>
      </c>
      <c r="C13" s="534">
        <f>'AT-10B'!D16</f>
        <v>676</v>
      </c>
      <c r="D13" s="534">
        <v>540</v>
      </c>
      <c r="E13" s="534">
        <v>9</v>
      </c>
      <c r="F13" s="534">
        <v>0</v>
      </c>
      <c r="G13" s="534">
        <v>50</v>
      </c>
    </row>
    <row r="14" spans="1:7" ht="16.5" customHeight="1">
      <c r="A14" s="275">
        <v>4</v>
      </c>
      <c r="B14" s="280" t="s">
        <v>495</v>
      </c>
      <c r="C14" s="534">
        <f>'AT-10B'!D17</f>
        <v>815</v>
      </c>
      <c r="D14" s="534">
        <v>700</v>
      </c>
      <c r="E14" s="534">
        <v>103</v>
      </c>
      <c r="F14" s="534">
        <v>100</v>
      </c>
      <c r="G14" s="534">
        <v>50</v>
      </c>
    </row>
    <row r="15" spans="1:7" ht="16.5" customHeight="1">
      <c r="A15" s="275">
        <v>5</v>
      </c>
      <c r="B15" s="280" t="s">
        <v>496</v>
      </c>
      <c r="C15" s="534">
        <f>'AT-10B'!D18</f>
        <v>922</v>
      </c>
      <c r="D15" s="534">
        <v>900</v>
      </c>
      <c r="E15" s="534">
        <v>154</v>
      </c>
      <c r="F15" s="534">
        <v>35</v>
      </c>
      <c r="G15" s="534">
        <v>50</v>
      </c>
    </row>
    <row r="16" spans="1:7" ht="16.5" customHeight="1">
      <c r="A16" s="275">
        <v>6</v>
      </c>
      <c r="B16" s="280" t="s">
        <v>497</v>
      </c>
      <c r="C16" s="534">
        <f>'AT-10B'!D19</f>
        <v>475</v>
      </c>
      <c r="D16" s="534">
        <v>264</v>
      </c>
      <c r="E16" s="534">
        <v>6</v>
      </c>
      <c r="F16" s="534">
        <v>2</v>
      </c>
      <c r="G16" s="534">
        <v>50</v>
      </c>
    </row>
    <row r="17" spans="1:7" ht="16.5" customHeight="1">
      <c r="A17" s="275">
        <v>7</v>
      </c>
      <c r="B17" s="280" t="s">
        <v>498</v>
      </c>
      <c r="C17" s="534">
        <f>'AT-10B'!D20</f>
        <v>719</v>
      </c>
      <c r="D17" s="534">
        <v>521</v>
      </c>
      <c r="E17" s="534">
        <v>8</v>
      </c>
      <c r="F17" s="534">
        <v>0</v>
      </c>
      <c r="G17" s="534">
        <v>100</v>
      </c>
    </row>
    <row r="18" spans="1:7" ht="16.5" customHeight="1">
      <c r="A18" s="275">
        <v>8</v>
      </c>
      <c r="B18" s="280" t="s">
        <v>499</v>
      </c>
      <c r="C18" s="534">
        <f>'AT-10B'!D21</f>
        <v>1153</v>
      </c>
      <c r="D18" s="534">
        <v>998</v>
      </c>
      <c r="E18" s="534">
        <v>140</v>
      </c>
      <c r="F18" s="534">
        <v>30</v>
      </c>
      <c r="G18" s="534">
        <v>100</v>
      </c>
    </row>
    <row r="19" spans="1:7" ht="16.5" customHeight="1">
      <c r="A19" s="149"/>
      <c r="B19" s="280" t="s">
        <v>500</v>
      </c>
      <c r="C19" s="280">
        <f>SUM(C11:C18)</f>
        <v>6568</v>
      </c>
      <c r="D19" s="280">
        <f>SUM(D11:D18)</f>
        <v>5297</v>
      </c>
      <c r="E19" s="280">
        <f>SUM(E11:E18)</f>
        <v>471</v>
      </c>
      <c r="F19" s="280">
        <f>SUM(F11:F18)</f>
        <v>205</v>
      </c>
      <c r="G19" s="280">
        <f>SUM(G11:G18)</f>
        <v>600</v>
      </c>
    </row>
    <row r="20" ht="12.75">
      <c r="A20" s="190"/>
    </row>
    <row r="23" spans="1:7" ht="12.75">
      <c r="A23" s="530"/>
      <c r="B23" s="530"/>
      <c r="C23" s="530"/>
      <c r="D23" s="530"/>
      <c r="E23" s="530"/>
      <c r="F23" s="668"/>
      <c r="G23" s="668"/>
    </row>
    <row r="24" spans="1:7" ht="12.75" customHeight="1">
      <c r="A24" s="530"/>
      <c r="B24" s="530"/>
      <c r="C24" s="530"/>
      <c r="D24" s="530"/>
      <c r="E24" s="530"/>
      <c r="F24" s="668" t="s">
        <v>1023</v>
      </c>
      <c r="G24" s="668"/>
    </row>
    <row r="25" spans="1:7" ht="12.75" customHeight="1">
      <c r="A25" s="530"/>
      <c r="B25" s="530"/>
      <c r="C25" s="530"/>
      <c r="D25" s="530"/>
      <c r="E25" s="530"/>
      <c r="F25" s="668" t="s">
        <v>503</v>
      </c>
      <c r="G25" s="668"/>
    </row>
    <row r="26" spans="1:7" ht="12.75">
      <c r="A26" s="530" t="s">
        <v>12</v>
      </c>
      <c r="C26" s="530"/>
      <c r="D26" s="530"/>
      <c r="E26" s="530"/>
      <c r="F26" s="663" t="s">
        <v>81</v>
      </c>
      <c r="G26" s="663"/>
    </row>
  </sheetData>
  <sheetProtection/>
  <mergeCells count="8">
    <mergeCell ref="F25:G25"/>
    <mergeCell ref="F26:G26"/>
    <mergeCell ref="A2:G2"/>
    <mergeCell ref="A3:G3"/>
    <mergeCell ref="A5:G5"/>
    <mergeCell ref="F8:G8"/>
    <mergeCell ref="F23:G23"/>
    <mergeCell ref="F24:G24"/>
  </mergeCells>
  <printOptions/>
  <pageMargins left="0.52" right="0.2" top="0.75" bottom="0.75" header="0.3" footer="0.3"/>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1:O27"/>
  <sheetViews>
    <sheetView zoomScalePageLayoutView="0" workbookViewId="0" topLeftCell="A1">
      <selection activeCell="B9" sqref="B9:B11"/>
    </sheetView>
  </sheetViews>
  <sheetFormatPr defaultColWidth="9.140625" defaultRowHeight="12.75"/>
  <cols>
    <col min="1" max="1" width="4.57421875" style="0" customWidth="1"/>
    <col min="2" max="2" width="10.57421875" style="0" customWidth="1"/>
    <col min="3" max="3" width="8.421875" style="0" customWidth="1"/>
    <col min="4" max="4" width="10.140625" style="0" customWidth="1"/>
    <col min="5" max="5" width="10.7109375" style="0" customWidth="1"/>
    <col min="6" max="6" width="12.7109375" style="0" customWidth="1"/>
    <col min="7" max="7" width="10.57421875" style="0" customWidth="1"/>
    <col min="8" max="8" width="10.140625" style="0" customWidth="1"/>
    <col min="9" max="9" width="10.00390625" style="0" customWidth="1"/>
    <col min="10" max="10" width="10.28125" style="0" customWidth="1"/>
    <col min="11" max="11" width="10.8515625" style="0" customWidth="1"/>
    <col min="12" max="12" width="10.57421875" style="0" customWidth="1"/>
    <col min="13" max="13" width="6.57421875" style="0" customWidth="1"/>
    <col min="14" max="14" width="7.28125" style="0" customWidth="1"/>
    <col min="15" max="15" width="9.140625" style="0" customWidth="1"/>
  </cols>
  <sheetData>
    <row r="1" spans="14:15" ht="15">
      <c r="N1" s="818" t="s">
        <v>965</v>
      </c>
      <c r="O1" s="818"/>
    </row>
    <row r="2" spans="1:15" ht="18">
      <c r="A2" s="664" t="s">
        <v>0</v>
      </c>
      <c r="B2" s="664"/>
      <c r="C2" s="664"/>
      <c r="D2" s="664"/>
      <c r="E2" s="664"/>
      <c r="F2" s="664"/>
      <c r="G2" s="664"/>
      <c r="H2" s="664"/>
      <c r="I2" s="664"/>
      <c r="J2" s="664"/>
      <c r="K2" s="664"/>
      <c r="L2" s="664"/>
      <c r="M2" s="664"/>
      <c r="N2" s="664"/>
      <c r="O2" s="664"/>
    </row>
    <row r="3" spans="1:15" ht="21">
      <c r="A3" s="665" t="s">
        <v>827</v>
      </c>
      <c r="B3" s="665"/>
      <c r="C3" s="665"/>
      <c r="D3" s="665"/>
      <c r="E3" s="665"/>
      <c r="F3" s="665"/>
      <c r="G3" s="665"/>
      <c r="H3" s="665"/>
      <c r="I3" s="665"/>
      <c r="J3" s="665"/>
      <c r="K3" s="665"/>
      <c r="L3" s="665"/>
      <c r="M3" s="665"/>
      <c r="N3" s="665"/>
      <c r="O3" s="665"/>
    </row>
    <row r="4" spans="1:2" ht="8.25" customHeight="1">
      <c r="A4" s="186"/>
      <c r="B4" s="186"/>
    </row>
    <row r="5" spans="1:15" ht="18" customHeight="1">
      <c r="A5" s="666" t="s">
        <v>966</v>
      </c>
      <c r="B5" s="666"/>
      <c r="C5" s="666"/>
      <c r="D5" s="666"/>
      <c r="E5" s="666"/>
      <c r="F5" s="666"/>
      <c r="G5" s="666"/>
      <c r="H5" s="666"/>
      <c r="I5" s="666"/>
      <c r="J5" s="666"/>
      <c r="K5" s="666"/>
      <c r="L5" s="666"/>
      <c r="M5" s="666"/>
      <c r="N5" s="666"/>
      <c r="O5" s="666"/>
    </row>
    <row r="6" spans="1:15" ht="13.5" customHeight="1">
      <c r="A6" s="527"/>
      <c r="B6" s="527"/>
      <c r="C6" s="527"/>
      <c r="D6" s="527"/>
      <c r="E6" s="527"/>
      <c r="F6" s="527"/>
      <c r="G6" s="527"/>
      <c r="H6" s="527"/>
      <c r="I6" s="527"/>
      <c r="J6" s="527"/>
      <c r="K6" s="527"/>
      <c r="L6" s="527"/>
      <c r="M6" s="527"/>
      <c r="N6" s="527"/>
      <c r="O6" s="527"/>
    </row>
    <row r="7" spans="1:2" ht="15">
      <c r="A7" s="187" t="s">
        <v>535</v>
      </c>
      <c r="B7" s="187"/>
    </row>
    <row r="8" spans="1:15" ht="15">
      <c r="A8" s="187"/>
      <c r="B8" s="187"/>
      <c r="L8" s="685" t="s">
        <v>967</v>
      </c>
      <c r="M8" s="685"/>
      <c r="N8" s="685"/>
      <c r="O8" s="685"/>
    </row>
    <row r="9" spans="1:15" ht="23.25" customHeight="1">
      <c r="A9" s="781" t="s">
        <v>505</v>
      </c>
      <c r="B9" s="807" t="s">
        <v>3</v>
      </c>
      <c r="C9" s="807" t="s">
        <v>968</v>
      </c>
      <c r="D9" s="810" t="s">
        <v>969</v>
      </c>
      <c r="E9" s="810" t="s">
        <v>970</v>
      </c>
      <c r="F9" s="810" t="s">
        <v>971</v>
      </c>
      <c r="G9" s="813" t="s">
        <v>972</v>
      </c>
      <c r="H9" s="814"/>
      <c r="I9" s="814"/>
      <c r="J9" s="814"/>
      <c r="K9" s="815"/>
      <c r="L9" s="816" t="s">
        <v>973</v>
      </c>
      <c r="M9" s="813" t="s">
        <v>974</v>
      </c>
      <c r="N9" s="814"/>
      <c r="O9" s="815"/>
    </row>
    <row r="10" spans="1:15" ht="27" customHeight="1">
      <c r="A10" s="806"/>
      <c r="B10" s="808"/>
      <c r="C10" s="808"/>
      <c r="D10" s="811"/>
      <c r="E10" s="811"/>
      <c r="F10" s="811"/>
      <c r="G10" s="813" t="s">
        <v>975</v>
      </c>
      <c r="H10" s="815"/>
      <c r="I10" s="816" t="s">
        <v>976</v>
      </c>
      <c r="J10" s="816" t="s">
        <v>977</v>
      </c>
      <c r="K10" s="816" t="s">
        <v>978</v>
      </c>
      <c r="L10" s="819"/>
      <c r="M10" s="816" t="s">
        <v>90</v>
      </c>
      <c r="N10" s="816" t="s">
        <v>979</v>
      </c>
      <c r="O10" s="816" t="s">
        <v>980</v>
      </c>
    </row>
    <row r="11" spans="1:15" ht="23.25" customHeight="1">
      <c r="A11" s="782"/>
      <c r="B11" s="809"/>
      <c r="C11" s="809"/>
      <c r="D11" s="812"/>
      <c r="E11" s="812"/>
      <c r="F11" s="812"/>
      <c r="G11" s="546" t="s">
        <v>981</v>
      </c>
      <c r="H11" s="546" t="s">
        <v>982</v>
      </c>
      <c r="I11" s="817"/>
      <c r="J11" s="817"/>
      <c r="K11" s="817"/>
      <c r="L11" s="817"/>
      <c r="M11" s="817"/>
      <c r="N11" s="817"/>
      <c r="O11" s="817"/>
    </row>
    <row r="12" spans="1:15" ht="19.5" customHeight="1">
      <c r="A12" s="275">
        <v>1</v>
      </c>
      <c r="B12" s="280" t="s">
        <v>492</v>
      </c>
      <c r="C12" s="189">
        <f>'AT-10E'!C11</f>
        <v>927</v>
      </c>
      <c r="D12" s="189">
        <v>909</v>
      </c>
      <c r="E12" s="189">
        <f>D12</f>
        <v>909</v>
      </c>
      <c r="F12" s="9">
        <f>D12</f>
        <v>909</v>
      </c>
      <c r="G12" s="788" t="s">
        <v>532</v>
      </c>
      <c r="H12" s="789"/>
      <c r="I12" s="790"/>
      <c r="J12" s="9">
        <f>D12</f>
        <v>909</v>
      </c>
      <c r="K12" s="671" t="s">
        <v>532</v>
      </c>
      <c r="L12" s="9"/>
      <c r="M12" s="797" t="s">
        <v>1027</v>
      </c>
      <c r="N12" s="798"/>
      <c r="O12" s="799"/>
    </row>
    <row r="13" spans="1:15" ht="19.5" customHeight="1">
      <c r="A13" s="275">
        <v>2</v>
      </c>
      <c r="B13" s="280" t="s">
        <v>493</v>
      </c>
      <c r="C13" s="189">
        <f>'AT-10E'!C12</f>
        <v>881</v>
      </c>
      <c r="D13" s="189">
        <v>855</v>
      </c>
      <c r="E13" s="189">
        <f aca="true" t="shared" si="0" ref="E13:E19">D13</f>
        <v>855</v>
      </c>
      <c r="F13" s="9">
        <f aca="true" t="shared" si="1" ref="F13:F19">D13</f>
        <v>855</v>
      </c>
      <c r="G13" s="791"/>
      <c r="H13" s="792"/>
      <c r="I13" s="793"/>
      <c r="J13" s="9">
        <f aca="true" t="shared" si="2" ref="J13:J19">D13</f>
        <v>855</v>
      </c>
      <c r="K13" s="672"/>
      <c r="L13" s="9"/>
      <c r="M13" s="800"/>
      <c r="N13" s="801"/>
      <c r="O13" s="802"/>
    </row>
    <row r="14" spans="1:15" ht="19.5" customHeight="1">
      <c r="A14" s="275">
        <v>3</v>
      </c>
      <c r="B14" s="280" t="s">
        <v>494</v>
      </c>
      <c r="C14" s="189">
        <f>'AT-10E'!C13</f>
        <v>676</v>
      </c>
      <c r="D14" s="189">
        <v>665</v>
      </c>
      <c r="E14" s="189">
        <f t="shared" si="0"/>
        <v>665</v>
      </c>
      <c r="F14" s="9">
        <f t="shared" si="1"/>
        <v>665</v>
      </c>
      <c r="G14" s="791"/>
      <c r="H14" s="792"/>
      <c r="I14" s="793"/>
      <c r="J14" s="9">
        <f t="shared" si="2"/>
        <v>665</v>
      </c>
      <c r="K14" s="672"/>
      <c r="L14" s="9"/>
      <c r="M14" s="800"/>
      <c r="N14" s="801"/>
      <c r="O14" s="802"/>
    </row>
    <row r="15" spans="1:15" ht="19.5" customHeight="1">
      <c r="A15" s="275">
        <v>4</v>
      </c>
      <c r="B15" s="280" t="s">
        <v>495</v>
      </c>
      <c r="C15" s="189">
        <f>'AT-10E'!C14</f>
        <v>815</v>
      </c>
      <c r="D15" s="189">
        <v>767</v>
      </c>
      <c r="E15" s="189">
        <f t="shared" si="0"/>
        <v>767</v>
      </c>
      <c r="F15" s="9">
        <f t="shared" si="1"/>
        <v>767</v>
      </c>
      <c r="G15" s="791"/>
      <c r="H15" s="792"/>
      <c r="I15" s="793"/>
      <c r="J15" s="9">
        <f t="shared" si="2"/>
        <v>767</v>
      </c>
      <c r="K15" s="672"/>
      <c r="L15" s="9"/>
      <c r="M15" s="800"/>
      <c r="N15" s="801"/>
      <c r="O15" s="802"/>
    </row>
    <row r="16" spans="1:15" ht="19.5" customHeight="1">
      <c r="A16" s="275">
        <v>5</v>
      </c>
      <c r="B16" s="280" t="s">
        <v>496</v>
      </c>
      <c r="C16" s="189">
        <f>'AT-10E'!C15</f>
        <v>922</v>
      </c>
      <c r="D16" s="189">
        <v>864</v>
      </c>
      <c r="E16" s="189">
        <f t="shared" si="0"/>
        <v>864</v>
      </c>
      <c r="F16" s="9">
        <f t="shared" si="1"/>
        <v>864</v>
      </c>
      <c r="G16" s="791"/>
      <c r="H16" s="792"/>
      <c r="I16" s="793"/>
      <c r="J16" s="9">
        <f t="shared" si="2"/>
        <v>864</v>
      </c>
      <c r="K16" s="672"/>
      <c r="L16" s="9"/>
      <c r="M16" s="800"/>
      <c r="N16" s="801"/>
      <c r="O16" s="802"/>
    </row>
    <row r="17" spans="1:15" ht="19.5" customHeight="1">
      <c r="A17" s="275">
        <v>6</v>
      </c>
      <c r="B17" s="280" t="s">
        <v>497</v>
      </c>
      <c r="C17" s="189">
        <f>'AT-10E'!C16</f>
        <v>475</v>
      </c>
      <c r="D17" s="189">
        <v>453</v>
      </c>
      <c r="E17" s="189">
        <f t="shared" si="0"/>
        <v>453</v>
      </c>
      <c r="F17" s="9">
        <f t="shared" si="1"/>
        <v>453</v>
      </c>
      <c r="G17" s="791"/>
      <c r="H17" s="792"/>
      <c r="I17" s="793"/>
      <c r="J17" s="9">
        <f t="shared" si="2"/>
        <v>453</v>
      </c>
      <c r="K17" s="672"/>
      <c r="L17" s="9"/>
      <c r="M17" s="800"/>
      <c r="N17" s="801"/>
      <c r="O17" s="802"/>
    </row>
    <row r="18" spans="1:15" ht="19.5" customHeight="1">
      <c r="A18" s="275">
        <v>7</v>
      </c>
      <c r="B18" s="280" t="s">
        <v>498</v>
      </c>
      <c r="C18" s="189">
        <f>'AT-10E'!C17</f>
        <v>719</v>
      </c>
      <c r="D18" s="189">
        <v>675</v>
      </c>
      <c r="E18" s="189">
        <f t="shared" si="0"/>
        <v>675</v>
      </c>
      <c r="F18" s="9">
        <f t="shared" si="1"/>
        <v>675</v>
      </c>
      <c r="G18" s="791"/>
      <c r="H18" s="792"/>
      <c r="I18" s="793"/>
      <c r="J18" s="9">
        <f t="shared" si="2"/>
        <v>675</v>
      </c>
      <c r="K18" s="672"/>
      <c r="L18" s="9"/>
      <c r="M18" s="800"/>
      <c r="N18" s="801"/>
      <c r="O18" s="802"/>
    </row>
    <row r="19" spans="1:15" ht="19.5" customHeight="1">
      <c r="A19" s="275">
        <v>8</v>
      </c>
      <c r="B19" s="280" t="s">
        <v>499</v>
      </c>
      <c r="C19" s="189">
        <f>'AT-10E'!C18</f>
        <v>1153</v>
      </c>
      <c r="D19" s="189">
        <v>921</v>
      </c>
      <c r="E19" s="189">
        <f t="shared" si="0"/>
        <v>921</v>
      </c>
      <c r="F19" s="9">
        <f t="shared" si="1"/>
        <v>921</v>
      </c>
      <c r="G19" s="794"/>
      <c r="H19" s="795"/>
      <c r="I19" s="796"/>
      <c r="J19" s="9">
        <f t="shared" si="2"/>
        <v>921</v>
      </c>
      <c r="K19" s="673"/>
      <c r="L19" s="9"/>
      <c r="M19" s="803"/>
      <c r="N19" s="804"/>
      <c r="O19" s="805"/>
    </row>
    <row r="20" spans="1:15" ht="16.5" customHeight="1">
      <c r="A20" s="149"/>
      <c r="B20" s="279" t="s">
        <v>500</v>
      </c>
      <c r="C20" s="325">
        <f>SUM(C12:C19)</f>
        <v>6568</v>
      </c>
      <c r="D20" s="325">
        <f aca="true" t="shared" si="3" ref="D20:O20">SUM(D12:D19)</f>
        <v>6109</v>
      </c>
      <c r="E20" s="325">
        <f t="shared" si="3"/>
        <v>6109</v>
      </c>
      <c r="F20" s="325">
        <f t="shared" si="3"/>
        <v>6109</v>
      </c>
      <c r="G20" s="325">
        <f t="shared" si="3"/>
        <v>0</v>
      </c>
      <c r="H20" s="325">
        <f t="shared" si="3"/>
        <v>0</v>
      </c>
      <c r="I20" s="325">
        <f t="shared" si="3"/>
        <v>0</v>
      </c>
      <c r="J20" s="325">
        <f t="shared" si="3"/>
        <v>6109</v>
      </c>
      <c r="K20" s="325">
        <f t="shared" si="3"/>
        <v>0</v>
      </c>
      <c r="L20" s="325">
        <f t="shared" si="3"/>
        <v>0</v>
      </c>
      <c r="M20" s="325">
        <f t="shared" si="3"/>
        <v>0</v>
      </c>
      <c r="N20" s="325">
        <f t="shared" si="3"/>
        <v>0</v>
      </c>
      <c r="O20" s="325">
        <f t="shared" si="3"/>
        <v>0</v>
      </c>
    </row>
    <row r="24" spans="1:15" ht="12.75" customHeight="1">
      <c r="A24" s="530"/>
      <c r="B24" s="530"/>
      <c r="C24" s="530"/>
      <c r="D24" s="530"/>
      <c r="G24" s="531"/>
      <c r="H24" s="531"/>
      <c r="K24" s="204"/>
      <c r="L24" s="668"/>
      <c r="M24" s="668"/>
      <c r="N24" s="668"/>
      <c r="O24" s="545"/>
    </row>
    <row r="25" spans="1:15" ht="12.75" customHeight="1">
      <c r="A25" s="530"/>
      <c r="B25" s="530"/>
      <c r="C25" s="530"/>
      <c r="D25" s="530"/>
      <c r="G25" s="531"/>
      <c r="H25" s="531"/>
      <c r="K25" s="204"/>
      <c r="L25" s="668" t="s">
        <v>1023</v>
      </c>
      <c r="M25" s="668"/>
      <c r="N25" s="668"/>
      <c r="O25" s="545"/>
    </row>
    <row r="26" spans="1:15" ht="12.75" customHeight="1">
      <c r="A26" s="530" t="s">
        <v>12</v>
      </c>
      <c r="B26" s="530"/>
      <c r="C26" s="530"/>
      <c r="D26" s="530"/>
      <c r="G26" s="531"/>
      <c r="H26" s="531"/>
      <c r="K26" s="204"/>
      <c r="L26" s="668" t="s">
        <v>503</v>
      </c>
      <c r="M26" s="668"/>
      <c r="N26" s="668"/>
      <c r="O26" s="204"/>
    </row>
    <row r="27" spans="3:15" ht="12.75">
      <c r="C27" s="530"/>
      <c r="D27" s="530"/>
      <c r="G27" s="530"/>
      <c r="H27" s="530"/>
      <c r="K27" s="195"/>
      <c r="L27" s="663" t="s">
        <v>81</v>
      </c>
      <c r="M27" s="663"/>
      <c r="N27" s="663"/>
      <c r="O27" s="545"/>
    </row>
  </sheetData>
  <sheetProtection/>
  <mergeCells count="28">
    <mergeCell ref="L25:N25"/>
    <mergeCell ref="L26:N26"/>
    <mergeCell ref="L27:N27"/>
    <mergeCell ref="A2:O2"/>
    <mergeCell ref="A3:O3"/>
    <mergeCell ref="A5:O5"/>
    <mergeCell ref="L24:N24"/>
    <mergeCell ref="O10:O11"/>
    <mergeCell ref="F9:F11"/>
    <mergeCell ref="I10:I11"/>
    <mergeCell ref="J10:J11"/>
    <mergeCell ref="K10:K11"/>
    <mergeCell ref="M10:M11"/>
    <mergeCell ref="N10:N11"/>
    <mergeCell ref="L8:O8"/>
    <mergeCell ref="N1:O1"/>
    <mergeCell ref="L9:L11"/>
    <mergeCell ref="M9:O9"/>
    <mergeCell ref="G12:I19"/>
    <mergeCell ref="K12:K19"/>
    <mergeCell ref="M12:O19"/>
    <mergeCell ref="A9:A11"/>
    <mergeCell ref="B9:B11"/>
    <mergeCell ref="C9:C11"/>
    <mergeCell ref="D9:D11"/>
    <mergeCell ref="E9:E11"/>
    <mergeCell ref="G9:K9"/>
    <mergeCell ref="G10:H10"/>
  </mergeCells>
  <printOptions/>
  <pageMargins left="0.45" right="0.23" top="0.75" bottom="0.75" header="0.3" footer="0.3"/>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sheetPr>
    <pageSetUpPr fitToPage="1"/>
  </sheetPr>
  <dimension ref="A1:S36"/>
  <sheetViews>
    <sheetView view="pageBreakPreview" zoomScaleSheetLayoutView="100" zoomScalePageLayoutView="0" workbookViewId="0" topLeftCell="A1">
      <selection activeCell="C17" sqref="C17"/>
    </sheetView>
  </sheetViews>
  <sheetFormatPr defaultColWidth="9.140625" defaultRowHeight="12.75"/>
  <cols>
    <col min="1" max="1" width="5.00390625" style="0" customWidth="1"/>
    <col min="2" max="2" width="12.00390625" style="0" customWidth="1"/>
    <col min="3" max="4" width="14.00390625" style="0" customWidth="1"/>
    <col min="5" max="5" width="11.57421875" style="0" customWidth="1"/>
    <col min="6" max="6" width="15.00390625" style="0" customWidth="1"/>
    <col min="7" max="7" width="9.7109375" style="0" customWidth="1"/>
    <col min="8" max="8" width="15.140625" style="0" customWidth="1"/>
    <col min="9" max="9" width="16.57421875" style="0" customWidth="1"/>
    <col min="10" max="10" width="18.28125" style="0" customWidth="1"/>
    <col min="11" max="11" width="14.140625" style="0" customWidth="1"/>
  </cols>
  <sheetData>
    <row r="1" spans="4:11" ht="15">
      <c r="D1" s="596"/>
      <c r="E1" s="596"/>
      <c r="H1" s="44"/>
      <c r="I1" s="674" t="s">
        <v>65</v>
      </c>
      <c r="J1" s="674"/>
      <c r="K1" s="674"/>
    </row>
    <row r="2" spans="1:10" ht="15">
      <c r="A2" s="682" t="s">
        <v>0</v>
      </c>
      <c r="B2" s="682"/>
      <c r="C2" s="682"/>
      <c r="D2" s="682"/>
      <c r="E2" s="682"/>
      <c r="F2" s="682"/>
      <c r="G2" s="682"/>
      <c r="H2" s="682"/>
      <c r="I2" s="682"/>
      <c r="J2" s="682"/>
    </row>
    <row r="3" spans="1:10" ht="20.25">
      <c r="A3" s="621" t="s">
        <v>827</v>
      </c>
      <c r="B3" s="621"/>
      <c r="C3" s="621"/>
      <c r="D3" s="621"/>
      <c r="E3" s="621"/>
      <c r="F3" s="621"/>
      <c r="G3" s="621"/>
      <c r="H3" s="621"/>
      <c r="I3" s="621"/>
      <c r="J3" s="621"/>
    </row>
    <row r="4" ht="10.5" customHeight="1"/>
    <row r="5" spans="1:11" s="16" customFormat="1" ht="18.75" customHeight="1">
      <c r="A5" s="822" t="s">
        <v>453</v>
      </c>
      <c r="B5" s="822"/>
      <c r="C5" s="822"/>
      <c r="D5" s="822"/>
      <c r="E5" s="822"/>
      <c r="F5" s="822"/>
      <c r="G5" s="822"/>
      <c r="H5" s="822"/>
      <c r="I5" s="822"/>
      <c r="J5" s="822"/>
      <c r="K5" s="822"/>
    </row>
    <row r="6" spans="1:10" s="16" customFormat="1" ht="5.25" customHeight="1">
      <c r="A6" s="47"/>
      <c r="B6" s="47"/>
      <c r="C6" s="47"/>
      <c r="D6" s="47"/>
      <c r="E6" s="47"/>
      <c r="F6" s="47"/>
      <c r="G6" s="47"/>
      <c r="H6" s="47"/>
      <c r="I6" s="47"/>
      <c r="J6" s="47"/>
    </row>
    <row r="7" spans="1:11" s="16" customFormat="1" ht="12.75">
      <c r="A7" s="589" t="s">
        <v>491</v>
      </c>
      <c r="B7" s="589"/>
      <c r="E7" s="823"/>
      <c r="F7" s="823"/>
      <c r="G7" s="823"/>
      <c r="H7" s="823"/>
      <c r="I7" s="823" t="s">
        <v>995</v>
      </c>
      <c r="J7" s="823"/>
      <c r="K7" s="823"/>
    </row>
    <row r="8" spans="3:10" s="14" customFormat="1" ht="15.75" hidden="1">
      <c r="C8" s="682" t="s">
        <v>13</v>
      </c>
      <c r="D8" s="682"/>
      <c r="E8" s="682"/>
      <c r="F8" s="682"/>
      <c r="G8" s="682"/>
      <c r="H8" s="682"/>
      <c r="I8" s="682"/>
      <c r="J8" s="682"/>
    </row>
    <row r="9" spans="1:19" s="274" customFormat="1" ht="21.75" customHeight="1">
      <c r="A9" s="627" t="s">
        <v>22</v>
      </c>
      <c r="B9" s="627" t="s">
        <v>55</v>
      </c>
      <c r="C9" s="592" t="s">
        <v>480</v>
      </c>
      <c r="D9" s="593"/>
      <c r="E9" s="592" t="s">
        <v>36</v>
      </c>
      <c r="F9" s="593"/>
      <c r="G9" s="592" t="s">
        <v>37</v>
      </c>
      <c r="H9" s="593"/>
      <c r="I9" s="590" t="s">
        <v>102</v>
      </c>
      <c r="J9" s="590"/>
      <c r="K9" s="627" t="s">
        <v>249</v>
      </c>
      <c r="R9" s="275"/>
      <c r="S9" s="276"/>
    </row>
    <row r="10" spans="1:11" s="286" customFormat="1" ht="38.25">
      <c r="A10" s="629"/>
      <c r="B10" s="629"/>
      <c r="C10" s="261" t="s">
        <v>38</v>
      </c>
      <c r="D10" s="261" t="s">
        <v>519</v>
      </c>
      <c r="E10" s="261" t="s">
        <v>38</v>
      </c>
      <c r="F10" s="261" t="s">
        <v>875</v>
      </c>
      <c r="G10" s="261" t="s">
        <v>38</v>
      </c>
      <c r="H10" s="261" t="s">
        <v>873</v>
      </c>
      <c r="I10" s="261" t="s">
        <v>137</v>
      </c>
      <c r="J10" s="261" t="s">
        <v>876</v>
      </c>
      <c r="K10" s="629"/>
    </row>
    <row r="11" spans="1:11" ht="12.75">
      <c r="A11" s="139">
        <v>1</v>
      </c>
      <c r="B11" s="139">
        <v>2</v>
      </c>
      <c r="C11" s="139">
        <v>3</v>
      </c>
      <c r="D11" s="139">
        <v>4</v>
      </c>
      <c r="E11" s="139">
        <v>5</v>
      </c>
      <c r="F11" s="139">
        <v>6</v>
      </c>
      <c r="G11" s="139">
        <v>7</v>
      </c>
      <c r="H11" s="139">
        <v>8</v>
      </c>
      <c r="I11" s="139">
        <v>9</v>
      </c>
      <c r="J11" s="139">
        <v>10</v>
      </c>
      <c r="K11" s="3">
        <v>11</v>
      </c>
    </row>
    <row r="12" spans="1:11" ht="15" customHeight="1">
      <c r="A12" s="8">
        <v>1</v>
      </c>
      <c r="B12" s="18" t="s">
        <v>391</v>
      </c>
      <c r="C12" s="9">
        <v>962</v>
      </c>
      <c r="D12" s="347">
        <v>577.25</v>
      </c>
      <c r="E12" s="9">
        <f>C12</f>
        <v>962</v>
      </c>
      <c r="F12" s="347">
        <f>D12</f>
        <v>577.25</v>
      </c>
      <c r="G12" s="9">
        <v>0</v>
      </c>
      <c r="H12" s="347">
        <v>0</v>
      </c>
      <c r="I12" s="9">
        <f>C12-(E12+G12)</f>
        <v>0</v>
      </c>
      <c r="J12" s="347">
        <f>D12-(F12+H12)</f>
        <v>0</v>
      </c>
      <c r="K12" s="9">
        <v>562</v>
      </c>
    </row>
    <row r="13" spans="1:11" ht="15" customHeight="1">
      <c r="A13" s="8">
        <v>2</v>
      </c>
      <c r="B13" s="18" t="s">
        <v>392</v>
      </c>
      <c r="C13" s="9">
        <v>198</v>
      </c>
      <c r="D13" s="347">
        <v>118.8</v>
      </c>
      <c r="E13" s="9">
        <f aca="true" t="shared" si="0" ref="E13:E23">C13</f>
        <v>198</v>
      </c>
      <c r="F13" s="347">
        <f aca="true" t="shared" si="1" ref="F13:F23">D13</f>
        <v>118.8</v>
      </c>
      <c r="G13" s="9">
        <v>0</v>
      </c>
      <c r="H13" s="347">
        <v>0</v>
      </c>
      <c r="I13" s="9">
        <f aca="true" t="shared" si="2" ref="I13:I19">C13-(E13+G13)</f>
        <v>0</v>
      </c>
      <c r="J13" s="347">
        <f aca="true" t="shared" si="3" ref="J13:J19">D13-(F13+H13)</f>
        <v>0</v>
      </c>
      <c r="K13" s="9">
        <v>0</v>
      </c>
    </row>
    <row r="14" spans="1:11" ht="15" customHeight="1">
      <c r="A14" s="8">
        <v>3</v>
      </c>
      <c r="B14" s="18" t="s">
        <v>393</v>
      </c>
      <c r="C14" s="9">
        <v>722</v>
      </c>
      <c r="D14" s="347">
        <v>433.2</v>
      </c>
      <c r="E14" s="9">
        <f t="shared" si="0"/>
        <v>722</v>
      </c>
      <c r="F14" s="347">
        <f t="shared" si="1"/>
        <v>433.2</v>
      </c>
      <c r="G14" s="9">
        <v>0</v>
      </c>
      <c r="H14" s="347">
        <v>0</v>
      </c>
      <c r="I14" s="9">
        <f t="shared" si="2"/>
        <v>0</v>
      </c>
      <c r="J14" s="347">
        <f t="shared" si="3"/>
        <v>0</v>
      </c>
      <c r="K14" s="9">
        <v>0</v>
      </c>
    </row>
    <row r="15" spans="1:11" ht="15" customHeight="1">
      <c r="A15" s="8">
        <v>4</v>
      </c>
      <c r="B15" s="18" t="s">
        <v>394</v>
      </c>
      <c r="C15" s="9">
        <v>1002</v>
      </c>
      <c r="D15" s="347">
        <v>1991.2</v>
      </c>
      <c r="E15" s="9">
        <f t="shared" si="0"/>
        <v>1002</v>
      </c>
      <c r="F15" s="347">
        <f t="shared" si="1"/>
        <v>1991.2</v>
      </c>
      <c r="G15" s="9">
        <v>0</v>
      </c>
      <c r="H15" s="347">
        <v>0</v>
      </c>
      <c r="I15" s="9">
        <f t="shared" si="2"/>
        <v>0</v>
      </c>
      <c r="J15" s="347">
        <f t="shared" si="3"/>
        <v>0</v>
      </c>
      <c r="K15" s="9">
        <v>0</v>
      </c>
    </row>
    <row r="16" spans="1:11" ht="15" customHeight="1">
      <c r="A16" s="8">
        <v>5</v>
      </c>
      <c r="B16" s="18" t="s">
        <v>395</v>
      </c>
      <c r="C16" s="9">
        <v>0</v>
      </c>
      <c r="D16" s="347">
        <v>0</v>
      </c>
      <c r="E16" s="9">
        <f t="shared" si="0"/>
        <v>0</v>
      </c>
      <c r="F16" s="347">
        <f t="shared" si="1"/>
        <v>0</v>
      </c>
      <c r="G16" s="9">
        <v>0</v>
      </c>
      <c r="H16" s="347">
        <v>0</v>
      </c>
      <c r="I16" s="9">
        <f t="shared" si="2"/>
        <v>0</v>
      </c>
      <c r="J16" s="347">
        <f t="shared" si="3"/>
        <v>0</v>
      </c>
      <c r="K16" s="9">
        <v>0</v>
      </c>
    </row>
    <row r="17" spans="1:11" ht="15" customHeight="1">
      <c r="A17" s="8">
        <v>6</v>
      </c>
      <c r="B17" s="18" t="s">
        <v>396</v>
      </c>
      <c r="C17" s="9">
        <v>1730</v>
      </c>
      <c r="D17" s="347">
        <v>3499.54</v>
      </c>
      <c r="E17" s="9">
        <v>1991</v>
      </c>
      <c r="F17" s="347">
        <f t="shared" si="1"/>
        <v>3499.54</v>
      </c>
      <c r="G17" s="9">
        <v>0</v>
      </c>
      <c r="H17" s="347">
        <v>0</v>
      </c>
      <c r="I17" s="9">
        <v>0</v>
      </c>
      <c r="J17" s="347">
        <f t="shared" si="3"/>
        <v>0</v>
      </c>
      <c r="K17" s="9">
        <v>0</v>
      </c>
    </row>
    <row r="18" spans="1:11" ht="15" customHeight="1">
      <c r="A18" s="8">
        <v>7</v>
      </c>
      <c r="B18" s="18" t="s">
        <v>397</v>
      </c>
      <c r="C18" s="9">
        <v>0</v>
      </c>
      <c r="D18" s="347">
        <v>0</v>
      </c>
      <c r="E18" s="9">
        <f t="shared" si="0"/>
        <v>0</v>
      </c>
      <c r="F18" s="347">
        <f t="shared" si="1"/>
        <v>0</v>
      </c>
      <c r="G18" s="9">
        <v>0</v>
      </c>
      <c r="H18" s="347">
        <v>0</v>
      </c>
      <c r="I18" s="9">
        <f t="shared" si="2"/>
        <v>0</v>
      </c>
      <c r="J18" s="347">
        <f t="shared" si="3"/>
        <v>0</v>
      </c>
      <c r="K18" s="9">
        <v>0</v>
      </c>
    </row>
    <row r="19" spans="1:11" s="13" customFormat="1" ht="15" customHeight="1">
      <c r="A19" s="8">
        <v>8</v>
      </c>
      <c r="B19" s="18" t="s">
        <v>264</v>
      </c>
      <c r="C19" s="9">
        <v>530</v>
      </c>
      <c r="D19" s="347">
        <v>851.33</v>
      </c>
      <c r="E19" s="9">
        <f t="shared" si="0"/>
        <v>530</v>
      </c>
      <c r="F19" s="347">
        <f t="shared" si="1"/>
        <v>851.33</v>
      </c>
      <c r="G19" s="9">
        <v>0</v>
      </c>
      <c r="H19" s="347">
        <v>0</v>
      </c>
      <c r="I19" s="9">
        <f t="shared" si="2"/>
        <v>0</v>
      </c>
      <c r="J19" s="347">
        <f t="shared" si="3"/>
        <v>0</v>
      </c>
      <c r="K19" s="9">
        <v>0</v>
      </c>
    </row>
    <row r="20" spans="1:11" s="13" customFormat="1" ht="15" customHeight="1">
      <c r="A20" s="8">
        <v>9</v>
      </c>
      <c r="B20" s="18" t="s">
        <v>664</v>
      </c>
      <c r="C20" s="9">
        <v>160</v>
      </c>
      <c r="D20" s="347">
        <v>292.61</v>
      </c>
      <c r="E20" s="9">
        <f t="shared" si="0"/>
        <v>160</v>
      </c>
      <c r="F20" s="347">
        <f t="shared" si="1"/>
        <v>292.61</v>
      </c>
      <c r="G20" s="9">
        <v>0</v>
      </c>
      <c r="H20" s="347">
        <v>0</v>
      </c>
      <c r="I20" s="9">
        <f aca="true" t="shared" si="4" ref="I20:J23">C20-(E20+G20)</f>
        <v>0</v>
      </c>
      <c r="J20" s="347">
        <f t="shared" si="4"/>
        <v>0</v>
      </c>
      <c r="K20" s="9">
        <v>0</v>
      </c>
    </row>
    <row r="21" spans="1:11" s="13" customFormat="1" ht="15" customHeight="1">
      <c r="A21" s="8">
        <v>10</v>
      </c>
      <c r="B21" s="18" t="s">
        <v>719</v>
      </c>
      <c r="C21" s="9">
        <v>0</v>
      </c>
      <c r="D21" s="347">
        <v>0</v>
      </c>
      <c r="E21" s="9">
        <f>C21</f>
        <v>0</v>
      </c>
      <c r="F21" s="347">
        <f>D21</f>
        <v>0</v>
      </c>
      <c r="G21" s="9">
        <v>0</v>
      </c>
      <c r="H21" s="347">
        <v>0</v>
      </c>
      <c r="I21" s="9">
        <f t="shared" si="4"/>
        <v>0</v>
      </c>
      <c r="J21" s="347">
        <f t="shared" si="4"/>
        <v>0</v>
      </c>
      <c r="K21" s="9">
        <v>0</v>
      </c>
    </row>
    <row r="22" spans="1:11" s="13" customFormat="1" ht="15" customHeight="1">
      <c r="A22" s="8">
        <v>11</v>
      </c>
      <c r="B22" s="18" t="s">
        <v>889</v>
      </c>
      <c r="C22" s="9">
        <v>0</v>
      </c>
      <c r="D22" s="347">
        <v>0</v>
      </c>
      <c r="E22" s="9">
        <f>C22</f>
        <v>0</v>
      </c>
      <c r="F22" s="347">
        <f>D22</f>
        <v>0</v>
      </c>
      <c r="G22" s="9">
        <v>0</v>
      </c>
      <c r="H22" s="347">
        <v>0</v>
      </c>
      <c r="I22" s="9">
        <f>C22-(E22+G22)</f>
        <v>0</v>
      </c>
      <c r="J22" s="347">
        <f>D22-(F22+H22)</f>
        <v>0</v>
      </c>
      <c r="K22" s="9">
        <v>0</v>
      </c>
    </row>
    <row r="23" spans="1:11" s="13" customFormat="1" ht="15" customHeight="1">
      <c r="A23" s="8">
        <v>12</v>
      </c>
      <c r="B23" s="18" t="s">
        <v>718</v>
      </c>
      <c r="C23" s="9">
        <v>0</v>
      </c>
      <c r="D23" s="347">
        <v>0</v>
      </c>
      <c r="E23" s="9">
        <f t="shared" si="0"/>
        <v>0</v>
      </c>
      <c r="F23" s="347">
        <f t="shared" si="1"/>
        <v>0</v>
      </c>
      <c r="G23" s="9">
        <v>0</v>
      </c>
      <c r="H23" s="347">
        <v>0</v>
      </c>
      <c r="I23" s="9">
        <f t="shared" si="4"/>
        <v>0</v>
      </c>
      <c r="J23" s="347">
        <f t="shared" si="4"/>
        <v>0</v>
      </c>
      <c r="K23" s="9">
        <v>0</v>
      </c>
    </row>
    <row r="24" spans="1:11" s="13" customFormat="1" ht="12.75">
      <c r="A24" s="594" t="s">
        <v>16</v>
      </c>
      <c r="B24" s="595"/>
      <c r="C24" s="9">
        <f>SUM(C12:C23)</f>
        <v>5304</v>
      </c>
      <c r="D24" s="9">
        <f>SUM(D12:D23)</f>
        <v>7763.929999999999</v>
      </c>
      <c r="E24" s="9">
        <f>SUM(E12:E23)</f>
        <v>5565</v>
      </c>
      <c r="F24" s="9">
        <f>SUM(F12:F23)</f>
        <v>7763.929999999999</v>
      </c>
      <c r="G24" s="9">
        <v>0</v>
      </c>
      <c r="H24" s="347">
        <v>0</v>
      </c>
      <c r="I24" s="9">
        <f>SUM(I12:I23)</f>
        <v>0</v>
      </c>
      <c r="J24" s="347">
        <f>SUM(J12:J23)</f>
        <v>0</v>
      </c>
      <c r="K24" s="9">
        <v>562</v>
      </c>
    </row>
    <row r="25" s="13" customFormat="1" ht="12.75">
      <c r="A25" s="20"/>
    </row>
    <row r="26" spans="1:9" s="13" customFormat="1" ht="12.75">
      <c r="A26" s="20" t="s">
        <v>582</v>
      </c>
      <c r="B26" s="821" t="s">
        <v>688</v>
      </c>
      <c r="C26" s="821"/>
      <c r="D26" s="821"/>
      <c r="E26" s="821"/>
      <c r="F26" s="821"/>
      <c r="G26" s="821"/>
      <c r="H26" s="821"/>
      <c r="I26" s="821"/>
    </row>
    <row r="27" spans="1:9" s="13" customFormat="1" ht="12.75">
      <c r="A27" s="11"/>
      <c r="B27" s="28" t="s">
        <v>686</v>
      </c>
      <c r="C27" s="28"/>
      <c r="D27" s="28"/>
      <c r="E27" s="28"/>
      <c r="F27" s="28"/>
      <c r="G27" s="28"/>
      <c r="H27" s="28"/>
      <c r="I27" s="28"/>
    </row>
    <row r="28" spans="1:9" s="13" customFormat="1" ht="12.75">
      <c r="A28" s="11"/>
      <c r="B28" s="28" t="s">
        <v>687</v>
      </c>
      <c r="C28" s="28"/>
      <c r="D28" s="28"/>
      <c r="E28" s="28"/>
      <c r="F28" s="28"/>
      <c r="G28" s="28"/>
      <c r="H28" s="28"/>
      <c r="I28" s="28"/>
    </row>
    <row r="29" spans="1:9" s="13" customFormat="1" ht="12.75">
      <c r="A29" s="11"/>
      <c r="B29" s="820"/>
      <c r="C29" s="820"/>
      <c r="D29" s="820"/>
      <c r="E29" s="820"/>
      <c r="F29" s="820"/>
      <c r="G29" s="820"/>
      <c r="H29" s="820"/>
      <c r="I29" s="820"/>
    </row>
    <row r="30" s="13" customFormat="1" ht="12.75">
      <c r="A30" s="11"/>
    </row>
    <row r="31" spans="2:16" s="16" customFormat="1" ht="13.5" customHeight="1">
      <c r="B31" s="86"/>
      <c r="C31" s="86"/>
      <c r="D31" s="86"/>
      <c r="E31" s="86"/>
      <c r="F31" s="86"/>
      <c r="G31" s="86"/>
      <c r="H31" s="86"/>
      <c r="I31" s="607"/>
      <c r="J31" s="607"/>
      <c r="K31" s="86"/>
      <c r="L31" s="86"/>
      <c r="M31" s="86"/>
      <c r="N31" s="86"/>
      <c r="O31" s="86"/>
      <c r="P31" s="86"/>
    </row>
    <row r="32" spans="2:16" s="16" customFormat="1" ht="12.75" customHeight="1">
      <c r="B32" s="86"/>
      <c r="C32" s="86"/>
      <c r="D32" s="86"/>
      <c r="E32" s="86"/>
      <c r="F32" s="86"/>
      <c r="G32" s="86"/>
      <c r="H32" s="86"/>
      <c r="I32" s="607" t="s">
        <v>1023</v>
      </c>
      <c r="J32" s="607"/>
      <c r="K32" s="86"/>
      <c r="L32" s="86"/>
      <c r="M32" s="86"/>
      <c r="N32" s="86"/>
      <c r="O32" s="86"/>
      <c r="P32" s="86"/>
    </row>
    <row r="33" spans="2:16" s="16" customFormat="1" ht="12.75" customHeight="1">
      <c r="B33" s="86"/>
      <c r="C33" s="86"/>
      <c r="D33" s="86"/>
      <c r="E33" s="86"/>
      <c r="F33" s="86"/>
      <c r="G33" s="86"/>
      <c r="H33" s="86"/>
      <c r="I33" s="607" t="s">
        <v>504</v>
      </c>
      <c r="J33" s="607"/>
      <c r="K33" s="86"/>
      <c r="L33" s="86"/>
      <c r="M33" s="86"/>
      <c r="N33" s="86"/>
      <c r="O33" s="86"/>
      <c r="P33" s="86"/>
    </row>
    <row r="34" spans="1:9" s="16" customFormat="1" ht="12.75">
      <c r="A34" s="15" t="s">
        <v>19</v>
      </c>
      <c r="B34" s="15"/>
      <c r="C34" s="15"/>
      <c r="D34" s="15"/>
      <c r="E34" s="15"/>
      <c r="F34" s="15"/>
      <c r="H34" s="596" t="s">
        <v>510</v>
      </c>
      <c r="I34" s="596"/>
    </row>
    <row r="35" s="16" customFormat="1" ht="12.75">
      <c r="A35" s="15"/>
    </row>
    <row r="36" spans="1:10" ht="12.75">
      <c r="A36" s="669"/>
      <c r="B36" s="669"/>
      <c r="C36" s="669"/>
      <c r="D36" s="669"/>
      <c r="E36" s="669"/>
      <c r="F36" s="669"/>
      <c r="G36" s="669"/>
      <c r="H36" s="669"/>
      <c r="I36" s="669"/>
      <c r="J36" s="669"/>
    </row>
  </sheetData>
  <sheetProtection/>
  <mergeCells count="24">
    <mergeCell ref="D1:E1"/>
    <mergeCell ref="A2:J2"/>
    <mergeCell ref="A3:J3"/>
    <mergeCell ref="A5:K5"/>
    <mergeCell ref="A7:B7"/>
    <mergeCell ref="E7:H7"/>
    <mergeCell ref="I7:K7"/>
    <mergeCell ref="I1:K1"/>
    <mergeCell ref="C8:J8"/>
    <mergeCell ref="A9:A10"/>
    <mergeCell ref="B9:B10"/>
    <mergeCell ref="C9:D9"/>
    <mergeCell ref="E9:F9"/>
    <mergeCell ref="G9:H9"/>
    <mergeCell ref="I9:J9"/>
    <mergeCell ref="K9:K10"/>
    <mergeCell ref="I31:J31"/>
    <mergeCell ref="H34:I34"/>
    <mergeCell ref="A36:J36"/>
    <mergeCell ref="I33:J33"/>
    <mergeCell ref="A24:B24"/>
    <mergeCell ref="B29:I29"/>
    <mergeCell ref="B26:I26"/>
    <mergeCell ref="I32:J32"/>
  </mergeCells>
  <printOptions horizontalCentered="1"/>
  <pageMargins left="0.42" right="0.15" top="1.21" bottom="0" header="0.82" footer="0.31496062992125984"/>
  <pageSetup fitToHeight="1" fitToWidth="1" horizontalDpi="600" verticalDpi="600" orientation="landscape" paperSize="9" scale="99" r:id="rId1"/>
</worksheet>
</file>

<file path=xl/worksheets/sheet36.xml><?xml version="1.0" encoding="utf-8"?>
<worksheet xmlns="http://schemas.openxmlformats.org/spreadsheetml/2006/main" xmlns:r="http://schemas.openxmlformats.org/officeDocument/2006/relationships">
  <sheetPr>
    <pageSetUpPr fitToPage="1"/>
  </sheetPr>
  <dimension ref="A1:S38"/>
  <sheetViews>
    <sheetView view="pageBreakPreview" zoomScaleSheetLayoutView="100" zoomScalePageLayoutView="0" workbookViewId="0" topLeftCell="A1">
      <selection activeCell="B9" sqref="B9:B10"/>
    </sheetView>
  </sheetViews>
  <sheetFormatPr defaultColWidth="9.140625" defaultRowHeight="12.75"/>
  <cols>
    <col min="1" max="1" width="5.00390625" style="0" customWidth="1"/>
    <col min="2" max="2" width="10.57421875" style="0" customWidth="1"/>
    <col min="3" max="3" width="16.28125" style="0" customWidth="1"/>
    <col min="4" max="4" width="15.8515625" style="0" customWidth="1"/>
    <col min="5" max="5" width="11.57421875" style="0" customWidth="1"/>
    <col min="6" max="6" width="15.00390625" style="0" customWidth="1"/>
    <col min="7" max="7" width="9.7109375" style="0" customWidth="1"/>
    <col min="8" max="8" width="15.140625" style="0" customWidth="1"/>
    <col min="9" max="9" width="16.57421875" style="0" customWidth="1"/>
    <col min="10" max="10" width="18.28125" style="0" customWidth="1"/>
    <col min="11" max="11" width="14.140625" style="0" customWidth="1"/>
  </cols>
  <sheetData>
    <row r="1" spans="4:11" ht="15">
      <c r="D1" s="596"/>
      <c r="E1" s="596"/>
      <c r="H1" s="44"/>
      <c r="J1" s="674" t="s">
        <v>398</v>
      </c>
      <c r="K1" s="674"/>
    </row>
    <row r="2" spans="1:10" ht="15">
      <c r="A2" s="682" t="s">
        <v>0</v>
      </c>
      <c r="B2" s="682"/>
      <c r="C2" s="682"/>
      <c r="D2" s="682"/>
      <c r="E2" s="682"/>
      <c r="F2" s="682"/>
      <c r="G2" s="682"/>
      <c r="H2" s="682"/>
      <c r="I2" s="682"/>
      <c r="J2" s="682"/>
    </row>
    <row r="3" spans="1:10" ht="20.25">
      <c r="A3" s="621" t="s">
        <v>827</v>
      </c>
      <c r="B3" s="621"/>
      <c r="C3" s="621"/>
      <c r="D3" s="621"/>
      <c r="E3" s="621"/>
      <c r="F3" s="621"/>
      <c r="G3" s="621"/>
      <c r="H3" s="621"/>
      <c r="I3" s="621"/>
      <c r="J3" s="621"/>
    </row>
    <row r="4" ht="10.5" customHeight="1"/>
    <row r="5" spans="1:11" s="16" customFormat="1" ht="18.75" customHeight="1">
      <c r="A5" s="822" t="s">
        <v>454</v>
      </c>
      <c r="B5" s="822"/>
      <c r="C5" s="822"/>
      <c r="D5" s="822"/>
      <c r="E5" s="822"/>
      <c r="F5" s="822"/>
      <c r="G5" s="822"/>
      <c r="H5" s="822"/>
      <c r="I5" s="822"/>
      <c r="J5" s="822"/>
      <c r="K5" s="822"/>
    </row>
    <row r="6" spans="1:10" s="16" customFormat="1" ht="15.75" customHeight="1">
      <c r="A6" s="47"/>
      <c r="B6" s="47"/>
      <c r="C6" s="47"/>
      <c r="D6" s="47"/>
      <c r="E6" s="47"/>
      <c r="F6" s="47"/>
      <c r="G6" s="47"/>
      <c r="H6" s="47"/>
      <c r="I6" s="47"/>
      <c r="J6" s="47"/>
    </row>
    <row r="7" spans="1:11" s="16" customFormat="1" ht="12.75">
      <c r="A7" s="589" t="s">
        <v>491</v>
      </c>
      <c r="B7" s="589"/>
      <c r="E7" s="823"/>
      <c r="F7" s="823"/>
      <c r="G7" s="823"/>
      <c r="H7" s="823"/>
      <c r="I7" s="823" t="s">
        <v>995</v>
      </c>
      <c r="J7" s="823"/>
      <c r="K7" s="823"/>
    </row>
    <row r="8" spans="3:10" s="14" customFormat="1" ht="15.75" hidden="1">
      <c r="C8" s="682" t="s">
        <v>13</v>
      </c>
      <c r="D8" s="682"/>
      <c r="E8" s="682"/>
      <c r="F8" s="682"/>
      <c r="G8" s="682"/>
      <c r="H8" s="682"/>
      <c r="I8" s="682"/>
      <c r="J8" s="682"/>
    </row>
    <row r="9" spans="1:19" s="274" customFormat="1" ht="46.5" customHeight="1">
      <c r="A9" s="627" t="s">
        <v>22</v>
      </c>
      <c r="B9" s="627" t="s">
        <v>35</v>
      </c>
      <c r="C9" s="592" t="s">
        <v>858</v>
      </c>
      <c r="D9" s="593"/>
      <c r="E9" s="592" t="s">
        <v>36</v>
      </c>
      <c r="F9" s="593"/>
      <c r="G9" s="592" t="s">
        <v>37</v>
      </c>
      <c r="H9" s="593"/>
      <c r="I9" s="590" t="s">
        <v>102</v>
      </c>
      <c r="J9" s="590"/>
      <c r="K9" s="627" t="s">
        <v>249</v>
      </c>
      <c r="R9" s="275"/>
      <c r="S9" s="276"/>
    </row>
    <row r="10" spans="1:11" s="286" customFormat="1" ht="38.25">
      <c r="A10" s="629"/>
      <c r="B10" s="629"/>
      <c r="C10" s="261" t="s">
        <v>38</v>
      </c>
      <c r="D10" s="261" t="s">
        <v>872</v>
      </c>
      <c r="E10" s="261" t="s">
        <v>38</v>
      </c>
      <c r="F10" s="261" t="s">
        <v>873</v>
      </c>
      <c r="G10" s="261" t="s">
        <v>38</v>
      </c>
      <c r="H10" s="261" t="s">
        <v>873</v>
      </c>
      <c r="I10" s="261" t="s">
        <v>137</v>
      </c>
      <c r="J10" s="261" t="s">
        <v>874</v>
      </c>
      <c r="K10" s="629"/>
    </row>
    <row r="11" spans="1:11" ht="12.75">
      <c r="A11" s="139">
        <v>1</v>
      </c>
      <c r="B11" s="139">
        <v>2</v>
      </c>
      <c r="C11" s="139">
        <v>3</v>
      </c>
      <c r="D11" s="139">
        <v>4</v>
      </c>
      <c r="E11" s="139">
        <v>5</v>
      </c>
      <c r="F11" s="139">
        <v>6</v>
      </c>
      <c r="G11" s="139">
        <v>7</v>
      </c>
      <c r="H11" s="139">
        <v>8</v>
      </c>
      <c r="I11" s="139">
        <v>9</v>
      </c>
      <c r="J11" s="139">
        <v>10</v>
      </c>
      <c r="K11" s="3">
        <v>11</v>
      </c>
    </row>
    <row r="12" spans="1:13" ht="12.75">
      <c r="A12" s="8">
        <v>1</v>
      </c>
      <c r="B12" s="19" t="s">
        <v>492</v>
      </c>
      <c r="C12" s="9">
        <v>737</v>
      </c>
      <c r="D12" s="347">
        <v>1078.44</v>
      </c>
      <c r="E12" s="9">
        <v>773</v>
      </c>
      <c r="F12" s="347">
        <f>1068.52+9.92</f>
        <v>1078.44</v>
      </c>
      <c r="G12" s="9">
        <v>0</v>
      </c>
      <c r="H12" s="347">
        <v>0</v>
      </c>
      <c r="I12" s="9">
        <v>0</v>
      </c>
      <c r="J12" s="347">
        <f>D12-(F12+H12)</f>
        <v>0</v>
      </c>
      <c r="K12" s="9">
        <v>88</v>
      </c>
      <c r="L12" s="440"/>
      <c r="M12" s="348"/>
    </row>
    <row r="13" spans="1:13" ht="12.75">
      <c r="A13" s="8">
        <v>2</v>
      </c>
      <c r="B13" s="19" t="s">
        <v>493</v>
      </c>
      <c r="C13" s="9">
        <v>708</v>
      </c>
      <c r="D13" s="347">
        <v>1036.59</v>
      </c>
      <c r="E13" s="9">
        <f>715+28</f>
        <v>743</v>
      </c>
      <c r="F13" s="347">
        <f>988.34+48.25</f>
        <v>1036.5900000000001</v>
      </c>
      <c r="G13" s="9">
        <v>0</v>
      </c>
      <c r="H13" s="347">
        <v>0</v>
      </c>
      <c r="I13" s="9">
        <v>0</v>
      </c>
      <c r="J13" s="347">
        <f aca="true" t="shared" si="0" ref="J13:J19">D13-(F13+H13)</f>
        <v>0</v>
      </c>
      <c r="K13" s="9">
        <v>29</v>
      </c>
      <c r="L13" s="440"/>
      <c r="M13" s="348"/>
    </row>
    <row r="14" spans="1:13" ht="12.75">
      <c r="A14" s="8">
        <v>3</v>
      </c>
      <c r="B14" s="19" t="s">
        <v>494</v>
      </c>
      <c r="C14" s="9">
        <v>545</v>
      </c>
      <c r="D14" s="347">
        <v>798.02</v>
      </c>
      <c r="E14" s="9">
        <f>556+16</f>
        <v>572</v>
      </c>
      <c r="F14" s="347">
        <f>768.56+29.46</f>
        <v>798.02</v>
      </c>
      <c r="G14" s="9">
        <v>0</v>
      </c>
      <c r="H14" s="347">
        <v>0</v>
      </c>
      <c r="I14" s="9">
        <v>0</v>
      </c>
      <c r="J14" s="347">
        <f t="shared" si="0"/>
        <v>0</v>
      </c>
      <c r="K14" s="9">
        <v>54</v>
      </c>
      <c r="L14" s="440"/>
      <c r="M14" s="348"/>
    </row>
    <row r="15" spans="1:13" ht="12.75">
      <c r="A15" s="8">
        <v>4</v>
      </c>
      <c r="B15" s="19" t="s">
        <v>495</v>
      </c>
      <c r="C15" s="9">
        <v>633</v>
      </c>
      <c r="D15" s="347">
        <v>926.37</v>
      </c>
      <c r="E15" s="9">
        <f>646+18</f>
        <v>664</v>
      </c>
      <c r="F15" s="347">
        <f>892.96+33.41</f>
        <v>926.37</v>
      </c>
      <c r="G15" s="9">
        <v>0</v>
      </c>
      <c r="H15" s="347">
        <v>0</v>
      </c>
      <c r="I15" s="9">
        <v>0</v>
      </c>
      <c r="J15" s="347">
        <f t="shared" si="0"/>
        <v>0</v>
      </c>
      <c r="K15" s="9">
        <v>105</v>
      </c>
      <c r="L15" s="441"/>
      <c r="M15" s="348"/>
    </row>
    <row r="16" spans="1:13" ht="12.75">
      <c r="A16" s="8">
        <v>5</v>
      </c>
      <c r="B16" s="19" t="s">
        <v>496</v>
      </c>
      <c r="C16" s="9">
        <v>785</v>
      </c>
      <c r="D16" s="347">
        <v>1149.59</v>
      </c>
      <c r="E16" s="9">
        <f>796+28</f>
        <v>824</v>
      </c>
      <c r="F16" s="347">
        <f>1100.31+49.28</f>
        <v>1149.59</v>
      </c>
      <c r="G16" s="9">
        <v>0</v>
      </c>
      <c r="H16" s="347">
        <v>0</v>
      </c>
      <c r="I16" s="9">
        <v>0</v>
      </c>
      <c r="J16" s="347">
        <f t="shared" si="0"/>
        <v>0</v>
      </c>
      <c r="K16" s="9">
        <v>91</v>
      </c>
      <c r="L16" s="441"/>
      <c r="M16" s="348"/>
    </row>
    <row r="17" spans="1:13" ht="12.75">
      <c r="A17" s="8">
        <v>6</v>
      </c>
      <c r="B17" s="19" t="s">
        <v>497</v>
      </c>
      <c r="C17" s="9">
        <v>396</v>
      </c>
      <c r="D17" s="347">
        <v>578.98</v>
      </c>
      <c r="E17" s="9">
        <f>397+18</f>
        <v>415</v>
      </c>
      <c r="F17" s="347">
        <f>548.77+30.21</f>
        <v>578.98</v>
      </c>
      <c r="G17" s="9">
        <v>0</v>
      </c>
      <c r="H17" s="347">
        <v>0</v>
      </c>
      <c r="I17" s="9">
        <v>0</v>
      </c>
      <c r="J17" s="347">
        <f t="shared" si="0"/>
        <v>0</v>
      </c>
      <c r="K17" s="9">
        <v>0</v>
      </c>
      <c r="L17" s="441"/>
      <c r="M17" s="348"/>
    </row>
    <row r="18" spans="1:13" ht="12.75">
      <c r="A18" s="8">
        <v>7</v>
      </c>
      <c r="B18" s="19" t="s">
        <v>498</v>
      </c>
      <c r="C18" s="9">
        <v>561</v>
      </c>
      <c r="D18" s="347">
        <v>821.73</v>
      </c>
      <c r="E18" s="9">
        <f>573+16</f>
        <v>589</v>
      </c>
      <c r="F18" s="347">
        <f>792.06+29.67</f>
        <v>821.7299999999999</v>
      </c>
      <c r="G18" s="9">
        <v>0</v>
      </c>
      <c r="H18" s="347">
        <v>0</v>
      </c>
      <c r="I18" s="9">
        <v>0</v>
      </c>
      <c r="J18" s="347">
        <f t="shared" si="0"/>
        <v>0</v>
      </c>
      <c r="K18" s="9">
        <v>43</v>
      </c>
      <c r="L18" s="441"/>
      <c r="M18" s="348"/>
    </row>
    <row r="19" spans="1:13" s="13" customFormat="1" ht="12.75">
      <c r="A19" s="8">
        <v>8</v>
      </c>
      <c r="B19" s="19" t="s">
        <v>499</v>
      </c>
      <c r="C19" s="9">
        <v>939</v>
      </c>
      <c r="D19" s="347">
        <v>1374.21</v>
      </c>
      <c r="E19" s="9">
        <f>949+36</f>
        <v>985</v>
      </c>
      <c r="F19" s="347">
        <f>1311.8+62.41</f>
        <v>1374.21</v>
      </c>
      <c r="G19" s="9">
        <v>0</v>
      </c>
      <c r="H19" s="347">
        <v>0</v>
      </c>
      <c r="I19" s="9">
        <v>0</v>
      </c>
      <c r="J19" s="347">
        <f t="shared" si="0"/>
        <v>0</v>
      </c>
      <c r="K19" s="9">
        <v>152</v>
      </c>
      <c r="L19" s="441"/>
      <c r="M19" s="348"/>
    </row>
    <row r="20" spans="1:13" s="13" customFormat="1" ht="12.75">
      <c r="A20" s="3"/>
      <c r="B20" s="27" t="s">
        <v>500</v>
      </c>
      <c r="C20" s="27">
        <f>SUM(C12:C19)</f>
        <v>5304</v>
      </c>
      <c r="D20" s="373">
        <f aca="true" t="shared" si="1" ref="D20:K20">SUM(D12:D19)</f>
        <v>7763.929999999999</v>
      </c>
      <c r="E20" s="27">
        <f t="shared" si="1"/>
        <v>5565</v>
      </c>
      <c r="F20" s="27">
        <f t="shared" si="1"/>
        <v>7763.929999999999</v>
      </c>
      <c r="G20" s="27">
        <f t="shared" si="1"/>
        <v>0</v>
      </c>
      <c r="H20" s="373">
        <f t="shared" si="1"/>
        <v>0</v>
      </c>
      <c r="I20" s="27">
        <f t="shared" si="1"/>
        <v>0</v>
      </c>
      <c r="J20" s="373">
        <f t="shared" si="1"/>
        <v>0</v>
      </c>
      <c r="K20" s="27">
        <f t="shared" si="1"/>
        <v>562</v>
      </c>
      <c r="L20" s="442"/>
      <c r="M20" s="442"/>
    </row>
    <row r="21" s="13" customFormat="1" ht="12.75">
      <c r="A21" s="11" t="s">
        <v>39</v>
      </c>
    </row>
    <row r="22" s="13" customFormat="1" ht="12.75">
      <c r="A22" s="11"/>
    </row>
    <row r="23" spans="1:4" s="13" customFormat="1" ht="12.75">
      <c r="A23" s="11"/>
      <c r="D23" s="21" t="s">
        <v>11</v>
      </c>
    </row>
    <row r="24" spans="2:16" s="16" customFormat="1" ht="13.5" customHeight="1">
      <c r="B24" s="86"/>
      <c r="C24" s="86"/>
      <c r="D24" s="86"/>
      <c r="E24" s="86"/>
      <c r="F24" s="86"/>
      <c r="G24" s="86"/>
      <c r="H24" s="86"/>
      <c r="I24" s="607"/>
      <c r="J24" s="607"/>
      <c r="K24" s="86"/>
      <c r="L24" s="86"/>
      <c r="M24" s="86"/>
      <c r="N24" s="86"/>
      <c r="O24" s="86"/>
      <c r="P24" s="86"/>
    </row>
    <row r="25" spans="2:16" s="16" customFormat="1" ht="12.75" customHeight="1">
      <c r="B25" s="86"/>
      <c r="C25" s="86"/>
      <c r="D25" s="86"/>
      <c r="E25" s="86"/>
      <c r="F25" s="86"/>
      <c r="G25" s="86"/>
      <c r="H25" s="86"/>
      <c r="I25" s="607" t="s">
        <v>1023</v>
      </c>
      <c r="J25" s="607"/>
      <c r="K25" s="86"/>
      <c r="L25" s="86"/>
      <c r="M25" s="86"/>
      <c r="N25" s="86"/>
      <c r="O25" s="86"/>
      <c r="P25" s="86"/>
    </row>
    <row r="26" spans="2:16" s="16" customFormat="1" ht="12.75" customHeight="1">
      <c r="B26" s="86"/>
      <c r="C26" s="86"/>
      <c r="D26" s="86"/>
      <c r="E26" s="86"/>
      <c r="F26" s="86"/>
      <c r="G26" s="86"/>
      <c r="H26" s="86"/>
      <c r="I26" s="607" t="s">
        <v>504</v>
      </c>
      <c r="J26" s="607"/>
      <c r="K26" s="86"/>
      <c r="L26" s="86"/>
      <c r="M26" s="86"/>
      <c r="N26" s="86"/>
      <c r="O26" s="86"/>
      <c r="P26" s="86"/>
    </row>
    <row r="27" spans="1:9" s="16" customFormat="1" ht="12.75">
      <c r="A27" s="15" t="s">
        <v>19</v>
      </c>
      <c r="B27" s="15"/>
      <c r="C27" s="15"/>
      <c r="D27" s="15"/>
      <c r="E27" s="15"/>
      <c r="F27" s="15"/>
      <c r="H27" s="596" t="s">
        <v>569</v>
      </c>
      <c r="I27" s="596"/>
    </row>
    <row r="28" s="16" customFormat="1" ht="12.75">
      <c r="A28" s="15"/>
    </row>
    <row r="29" spans="1:10" ht="12.75">
      <c r="A29" s="669"/>
      <c r="B29" s="669"/>
      <c r="C29" s="669"/>
      <c r="D29" s="669"/>
      <c r="E29" s="669"/>
      <c r="F29" s="669"/>
      <c r="G29" s="669"/>
      <c r="H29" s="669"/>
      <c r="I29" s="669"/>
      <c r="J29" s="669"/>
    </row>
    <row r="30" spans="4:6" ht="12.75">
      <c r="D30" s="348"/>
      <c r="F30" s="348"/>
    </row>
    <row r="31" spans="4:6" ht="12.75">
      <c r="D31" s="348"/>
      <c r="F31" s="348"/>
    </row>
    <row r="32" spans="4:6" ht="12.75">
      <c r="D32" s="348"/>
      <c r="F32" s="348"/>
    </row>
    <row r="33" spans="4:6" ht="12.75">
      <c r="D33" s="348"/>
      <c r="F33" s="348"/>
    </row>
    <row r="34" spans="4:6" ht="12.75">
      <c r="D34" s="348"/>
      <c r="F34" s="348"/>
    </row>
    <row r="35" spans="4:6" ht="12.75">
      <c r="D35" s="348"/>
      <c r="F35" s="348"/>
    </row>
    <row r="36" spans="4:6" ht="12.75">
      <c r="D36" s="348"/>
      <c r="F36" s="348"/>
    </row>
    <row r="37" spans="4:6" ht="12.75">
      <c r="D37" s="348"/>
      <c r="F37" s="348"/>
    </row>
    <row r="38" spans="4:6" ht="12.75">
      <c r="D38" s="348"/>
      <c r="E38" s="348"/>
      <c r="F38" s="348"/>
    </row>
  </sheetData>
  <sheetProtection/>
  <mergeCells count="21">
    <mergeCell ref="G9:H9"/>
    <mergeCell ref="B9:B10"/>
    <mergeCell ref="A3:J3"/>
    <mergeCell ref="A29:J29"/>
    <mergeCell ref="E9:F9"/>
    <mergeCell ref="C9:D9"/>
    <mergeCell ref="H27:I27"/>
    <mergeCell ref="I9:J9"/>
    <mergeCell ref="A9:A10"/>
    <mergeCell ref="I24:J24"/>
    <mergeCell ref="I25:J25"/>
    <mergeCell ref="C8:J8"/>
    <mergeCell ref="I26:J26"/>
    <mergeCell ref="D1:E1"/>
    <mergeCell ref="A5:K5"/>
    <mergeCell ref="I7:K7"/>
    <mergeCell ref="K9:K10"/>
    <mergeCell ref="J1:K1"/>
    <mergeCell ref="A7:B7"/>
    <mergeCell ref="E7:H7"/>
    <mergeCell ref="A2:J2"/>
  </mergeCells>
  <printOptions horizontalCentered="1"/>
  <pageMargins left="0.48" right="0.19" top="1.27" bottom="0" header="0.9" footer="0.31496062992125984"/>
  <pageSetup fitToHeight="1" fitToWidth="1" horizontalDpi="600" verticalDpi="600" orientation="landscape" paperSize="9" scale="96" r:id="rId1"/>
</worksheet>
</file>

<file path=xl/worksheets/sheet37.xml><?xml version="1.0" encoding="utf-8"?>
<worksheet xmlns="http://schemas.openxmlformats.org/spreadsheetml/2006/main" xmlns:r="http://schemas.openxmlformats.org/officeDocument/2006/relationships">
  <sheetPr>
    <pageSetUpPr fitToPage="1"/>
  </sheetPr>
  <dimension ref="A1:S36"/>
  <sheetViews>
    <sheetView view="pageBreakPreview" zoomScaleSheetLayoutView="100" zoomScalePageLayoutView="0" workbookViewId="0" topLeftCell="A1">
      <selection activeCell="F20" sqref="F20"/>
    </sheetView>
  </sheetViews>
  <sheetFormatPr defaultColWidth="9.140625" defaultRowHeight="12.75"/>
  <cols>
    <col min="1" max="1" width="5.140625" style="0" customWidth="1"/>
    <col min="2" max="2" width="14.28125" style="0" customWidth="1"/>
    <col min="3" max="3" width="16.28125" style="0" customWidth="1"/>
    <col min="4" max="4" width="15.8515625" style="0" customWidth="1"/>
    <col min="5" max="5" width="9.28125" style="0" customWidth="1"/>
    <col min="6" max="6" width="13.57421875" style="0" customWidth="1"/>
    <col min="7" max="7" width="9.7109375" style="0" customWidth="1"/>
    <col min="8" max="8" width="12.28125" style="0" customWidth="1"/>
    <col min="9" max="9" width="15.28125" style="0" customWidth="1"/>
    <col min="10" max="10" width="18.28125" style="0" customWidth="1"/>
    <col min="11" max="11" width="15.00390625" style="0" customWidth="1"/>
  </cols>
  <sheetData>
    <row r="1" spans="4:11" ht="15">
      <c r="D1" s="596"/>
      <c r="E1" s="596"/>
      <c r="H1" s="44"/>
      <c r="J1" s="674" t="s">
        <v>66</v>
      </c>
      <c r="K1" s="674"/>
    </row>
    <row r="2" spans="1:10" ht="15">
      <c r="A2" s="682" t="s">
        <v>0</v>
      </c>
      <c r="B2" s="682"/>
      <c r="C2" s="682"/>
      <c r="D2" s="682"/>
      <c r="E2" s="682"/>
      <c r="F2" s="682"/>
      <c r="G2" s="682"/>
      <c r="H2" s="682"/>
      <c r="I2" s="682"/>
      <c r="J2" s="682"/>
    </row>
    <row r="3" spans="1:10" ht="18">
      <c r="A3" s="708" t="s">
        <v>827</v>
      </c>
      <c r="B3" s="708"/>
      <c r="C3" s="708"/>
      <c r="D3" s="708"/>
      <c r="E3" s="708"/>
      <c r="F3" s="708"/>
      <c r="G3" s="708"/>
      <c r="H3" s="708"/>
      <c r="I3" s="708"/>
      <c r="J3" s="708"/>
    </row>
    <row r="4" ht="10.5" customHeight="1"/>
    <row r="5" spans="1:12" s="16" customFormat="1" ht="15.75" customHeight="1">
      <c r="A5" s="824" t="s">
        <v>455</v>
      </c>
      <c r="B5" s="824"/>
      <c r="C5" s="824"/>
      <c r="D5" s="824"/>
      <c r="E5" s="824"/>
      <c r="F5" s="824"/>
      <c r="G5" s="824"/>
      <c r="H5" s="824"/>
      <c r="I5" s="824"/>
      <c r="J5" s="824"/>
      <c r="K5" s="824"/>
      <c r="L5" s="824"/>
    </row>
    <row r="6" spans="1:10" s="16" customFormat="1" ht="15.75" customHeight="1">
      <c r="A6" s="47"/>
      <c r="B6" s="47"/>
      <c r="C6" s="47"/>
      <c r="D6" s="47"/>
      <c r="E6" s="47"/>
      <c r="F6" s="47"/>
      <c r="G6" s="47"/>
      <c r="H6" s="47"/>
      <c r="I6" s="47"/>
      <c r="J6" s="47"/>
    </row>
    <row r="7" spans="1:11" s="16" customFormat="1" ht="12.75">
      <c r="A7" s="589" t="s">
        <v>491</v>
      </c>
      <c r="B7" s="589"/>
      <c r="I7" s="823" t="s">
        <v>996</v>
      </c>
      <c r="J7" s="823"/>
      <c r="K7" s="823"/>
    </row>
    <row r="8" spans="3:10" s="14" customFormat="1" ht="15.75" hidden="1">
      <c r="C8" s="682" t="s">
        <v>13</v>
      </c>
      <c r="D8" s="682"/>
      <c r="E8" s="682"/>
      <c r="F8" s="682"/>
      <c r="G8" s="682"/>
      <c r="H8" s="682"/>
      <c r="I8" s="682"/>
      <c r="J8" s="682"/>
    </row>
    <row r="9" spans="1:19" s="274" customFormat="1" ht="41.25" customHeight="1">
      <c r="A9" s="627" t="s">
        <v>22</v>
      </c>
      <c r="B9" s="627" t="s">
        <v>35</v>
      </c>
      <c r="C9" s="592" t="s">
        <v>859</v>
      </c>
      <c r="D9" s="593"/>
      <c r="E9" s="592" t="s">
        <v>715</v>
      </c>
      <c r="F9" s="593"/>
      <c r="G9" s="592" t="s">
        <v>37</v>
      </c>
      <c r="H9" s="593"/>
      <c r="I9" s="590" t="s">
        <v>102</v>
      </c>
      <c r="J9" s="590"/>
      <c r="K9" s="627" t="s">
        <v>250</v>
      </c>
      <c r="R9" s="275"/>
      <c r="S9" s="276"/>
    </row>
    <row r="10" spans="1:11" s="286" customFormat="1" ht="48.75" customHeight="1">
      <c r="A10" s="629"/>
      <c r="B10" s="629"/>
      <c r="C10" s="261" t="s">
        <v>38</v>
      </c>
      <c r="D10" s="261" t="s">
        <v>580</v>
      </c>
      <c r="E10" s="261" t="s">
        <v>38</v>
      </c>
      <c r="F10" s="261" t="s">
        <v>519</v>
      </c>
      <c r="G10" s="261" t="s">
        <v>38</v>
      </c>
      <c r="H10" s="261" t="s">
        <v>101</v>
      </c>
      <c r="I10" s="261" t="s">
        <v>137</v>
      </c>
      <c r="J10" s="261" t="s">
        <v>716</v>
      </c>
      <c r="K10" s="629"/>
    </row>
    <row r="11" spans="1:11" ht="12.75">
      <c r="A11" s="8">
        <v>1</v>
      </c>
      <c r="B11" s="8">
        <v>2</v>
      </c>
      <c r="C11" s="8">
        <v>3</v>
      </c>
      <c r="D11" s="8">
        <v>4</v>
      </c>
      <c r="E11" s="8">
        <v>5</v>
      </c>
      <c r="F11" s="8">
        <v>6</v>
      </c>
      <c r="G11" s="8">
        <v>7</v>
      </c>
      <c r="H11" s="8">
        <v>8</v>
      </c>
      <c r="I11" s="8">
        <v>9</v>
      </c>
      <c r="J11" s="8">
        <v>10</v>
      </c>
      <c r="K11" s="8">
        <v>11</v>
      </c>
    </row>
    <row r="12" spans="1:12" ht="15" customHeight="1">
      <c r="A12" s="8">
        <v>1</v>
      </c>
      <c r="B12" s="19" t="s">
        <v>492</v>
      </c>
      <c r="C12" s="9">
        <v>941</v>
      </c>
      <c r="D12" s="347">
        <f>C12*5000/100000</f>
        <v>47.05</v>
      </c>
      <c r="E12" s="9">
        <f>C12</f>
        <v>941</v>
      </c>
      <c r="F12" s="347">
        <f>E12*5000/100000</f>
        <v>47.05</v>
      </c>
      <c r="G12" s="9">
        <v>0</v>
      </c>
      <c r="H12" s="9">
        <v>0</v>
      </c>
      <c r="I12" s="9">
        <f>C12-(E12+G12)</f>
        <v>0</v>
      </c>
      <c r="J12" s="347">
        <f>D12-(F12+H12)</f>
        <v>0</v>
      </c>
      <c r="K12" s="9">
        <v>1</v>
      </c>
      <c r="L12" s="443"/>
    </row>
    <row r="13" spans="1:12" ht="15" customHeight="1">
      <c r="A13" s="8">
        <v>2</v>
      </c>
      <c r="B13" s="19" t="s">
        <v>493</v>
      </c>
      <c r="C13" s="9">
        <v>888</v>
      </c>
      <c r="D13" s="347">
        <f aca="true" t="shared" si="0" ref="D13:D19">C13*5000/100000</f>
        <v>44.4</v>
      </c>
      <c r="E13" s="9">
        <f aca="true" t="shared" si="1" ref="E13:E19">C13</f>
        <v>888</v>
      </c>
      <c r="F13" s="347">
        <f aca="true" t="shared" si="2" ref="F13:F19">E13*5000/100000</f>
        <v>44.4</v>
      </c>
      <c r="G13" s="9">
        <v>0</v>
      </c>
      <c r="H13" s="9">
        <v>0</v>
      </c>
      <c r="I13" s="9">
        <f aca="true" t="shared" si="3" ref="I13:I19">C13-(E13+G13)</f>
        <v>0</v>
      </c>
      <c r="J13" s="347">
        <f aca="true" t="shared" si="4" ref="J13:J19">D13-(F13+H13)</f>
        <v>0</v>
      </c>
      <c r="K13" s="9">
        <v>0</v>
      </c>
      <c r="L13" s="443"/>
    </row>
    <row r="14" spans="1:12" ht="15" customHeight="1">
      <c r="A14" s="8">
        <v>3</v>
      </c>
      <c r="B14" s="19" t="s">
        <v>494</v>
      </c>
      <c r="C14" s="9">
        <v>681</v>
      </c>
      <c r="D14" s="347">
        <f t="shared" si="0"/>
        <v>34.05</v>
      </c>
      <c r="E14" s="9">
        <f t="shared" si="1"/>
        <v>681</v>
      </c>
      <c r="F14" s="347">
        <f t="shared" si="2"/>
        <v>34.05</v>
      </c>
      <c r="G14" s="9">
        <v>0</v>
      </c>
      <c r="H14" s="9">
        <v>0</v>
      </c>
      <c r="I14" s="9">
        <f t="shared" si="3"/>
        <v>0</v>
      </c>
      <c r="J14" s="347">
        <f t="shared" si="4"/>
        <v>0</v>
      </c>
      <c r="K14" s="9">
        <v>0</v>
      </c>
      <c r="L14" s="443"/>
    </row>
    <row r="15" spans="1:12" ht="15" customHeight="1">
      <c r="A15" s="8">
        <v>4</v>
      </c>
      <c r="B15" s="19" t="s">
        <v>495</v>
      </c>
      <c r="C15" s="9">
        <v>819</v>
      </c>
      <c r="D15" s="347">
        <f t="shared" si="0"/>
        <v>40.95</v>
      </c>
      <c r="E15" s="9">
        <f t="shared" si="1"/>
        <v>819</v>
      </c>
      <c r="F15" s="347">
        <f t="shared" si="2"/>
        <v>40.95</v>
      </c>
      <c r="G15" s="9">
        <v>0</v>
      </c>
      <c r="H15" s="9">
        <v>0</v>
      </c>
      <c r="I15" s="9">
        <f t="shared" si="3"/>
        <v>0</v>
      </c>
      <c r="J15" s="347">
        <f t="shared" si="4"/>
        <v>0</v>
      </c>
      <c r="K15" s="9">
        <v>0</v>
      </c>
      <c r="L15" s="444"/>
    </row>
    <row r="16" spans="1:12" ht="15" customHeight="1">
      <c r="A16" s="8">
        <v>5</v>
      </c>
      <c r="B16" s="19" t="s">
        <v>496</v>
      </c>
      <c r="C16" s="9">
        <v>929</v>
      </c>
      <c r="D16" s="347">
        <f t="shared" si="0"/>
        <v>46.45</v>
      </c>
      <c r="E16" s="9">
        <f t="shared" si="1"/>
        <v>929</v>
      </c>
      <c r="F16" s="347">
        <f t="shared" si="2"/>
        <v>46.45</v>
      </c>
      <c r="G16" s="9">
        <v>0</v>
      </c>
      <c r="H16" s="9">
        <v>0</v>
      </c>
      <c r="I16" s="9">
        <f t="shared" si="3"/>
        <v>0</v>
      </c>
      <c r="J16" s="347">
        <f t="shared" si="4"/>
        <v>0</v>
      </c>
      <c r="K16" s="9">
        <v>0</v>
      </c>
      <c r="L16" s="444"/>
    </row>
    <row r="17" spans="1:12" ht="15" customHeight="1">
      <c r="A17" s="8">
        <v>6</v>
      </c>
      <c r="B17" s="19" t="s">
        <v>497</v>
      </c>
      <c r="C17" s="9">
        <v>486</v>
      </c>
      <c r="D17" s="347">
        <f t="shared" si="0"/>
        <v>24.3</v>
      </c>
      <c r="E17" s="9">
        <f t="shared" si="1"/>
        <v>486</v>
      </c>
      <c r="F17" s="347">
        <f t="shared" si="2"/>
        <v>24.3</v>
      </c>
      <c r="G17" s="9">
        <v>0</v>
      </c>
      <c r="H17" s="9">
        <v>0</v>
      </c>
      <c r="I17" s="9">
        <f t="shared" si="3"/>
        <v>0</v>
      </c>
      <c r="J17" s="347">
        <f t="shared" si="4"/>
        <v>0</v>
      </c>
      <c r="K17" s="9">
        <v>0</v>
      </c>
      <c r="L17" s="444"/>
    </row>
    <row r="18" spans="1:12" ht="15" customHeight="1">
      <c r="A18" s="8">
        <v>7</v>
      </c>
      <c r="B18" s="19" t="s">
        <v>498</v>
      </c>
      <c r="C18" s="9">
        <v>717</v>
      </c>
      <c r="D18" s="347">
        <f t="shared" si="0"/>
        <v>35.85</v>
      </c>
      <c r="E18" s="9">
        <f t="shared" si="1"/>
        <v>717</v>
      </c>
      <c r="F18" s="347">
        <f t="shared" si="2"/>
        <v>35.85</v>
      </c>
      <c r="G18" s="9">
        <v>0</v>
      </c>
      <c r="H18" s="9">
        <v>0</v>
      </c>
      <c r="I18" s="9">
        <f t="shared" si="3"/>
        <v>0</v>
      </c>
      <c r="J18" s="347">
        <f t="shared" si="4"/>
        <v>0</v>
      </c>
      <c r="K18" s="9">
        <v>0</v>
      </c>
      <c r="L18" s="444"/>
    </row>
    <row r="19" spans="1:14" s="13" customFormat="1" ht="15" customHeight="1">
      <c r="A19" s="8">
        <v>8</v>
      </c>
      <c r="B19" s="19" t="s">
        <v>499</v>
      </c>
      <c r="C19" s="9">
        <v>1158</v>
      </c>
      <c r="D19" s="347">
        <f t="shared" si="0"/>
        <v>57.9</v>
      </c>
      <c r="E19" s="9">
        <f t="shared" si="1"/>
        <v>1158</v>
      </c>
      <c r="F19" s="347">
        <f t="shared" si="2"/>
        <v>57.9</v>
      </c>
      <c r="G19" s="9">
        <v>0</v>
      </c>
      <c r="H19" s="9">
        <v>0</v>
      </c>
      <c r="I19" s="9">
        <f t="shared" si="3"/>
        <v>0</v>
      </c>
      <c r="J19" s="347">
        <f t="shared" si="4"/>
        <v>0</v>
      </c>
      <c r="K19" s="9">
        <v>0</v>
      </c>
      <c r="L19" s="444"/>
      <c r="M19"/>
      <c r="N19"/>
    </row>
    <row r="20" spans="1:13" s="13" customFormat="1" ht="12.75">
      <c r="A20" s="3"/>
      <c r="B20" s="27" t="s">
        <v>500</v>
      </c>
      <c r="C20" s="9">
        <f>SUM(C12:C19)</f>
        <v>6619</v>
      </c>
      <c r="D20" s="9">
        <f>SUM(D12:D19)</f>
        <v>330.95</v>
      </c>
      <c r="E20" s="9">
        <f>SUM(E12:E19)</f>
        <v>6619</v>
      </c>
      <c r="F20" s="9">
        <f aca="true" t="shared" si="5" ref="F20:K20">SUM(F12:F19)</f>
        <v>330.95</v>
      </c>
      <c r="G20" s="9">
        <f t="shared" si="5"/>
        <v>0</v>
      </c>
      <c r="H20" s="9">
        <f t="shared" si="5"/>
        <v>0</v>
      </c>
      <c r="I20" s="9">
        <f t="shared" si="5"/>
        <v>0</v>
      </c>
      <c r="J20" s="347">
        <f t="shared" si="5"/>
        <v>0</v>
      </c>
      <c r="K20" s="9">
        <f t="shared" si="5"/>
        <v>1</v>
      </c>
      <c r="L20" s="443"/>
      <c r="M20" s="443"/>
    </row>
    <row r="21" s="13" customFormat="1" ht="12" customHeight="1"/>
    <row r="22" s="13" customFormat="1" ht="12.75">
      <c r="A22" s="11" t="s">
        <v>39</v>
      </c>
    </row>
    <row r="23" s="13" customFormat="1" ht="12.75">
      <c r="A23" s="11"/>
    </row>
    <row r="24" spans="1:11" s="13" customFormat="1" ht="9.75" customHeight="1">
      <c r="A24" s="11"/>
      <c r="K24" s="21" t="s">
        <v>11</v>
      </c>
    </row>
    <row r="25" spans="2:16" s="16" customFormat="1" ht="13.5" customHeight="1">
      <c r="B25" s="86"/>
      <c r="C25" s="508"/>
      <c r="D25" s="86"/>
      <c r="E25" s="86"/>
      <c r="F25" s="86"/>
      <c r="G25" s="86"/>
      <c r="H25" s="86"/>
      <c r="I25" s="607"/>
      <c r="J25" s="607"/>
      <c r="K25" s="86"/>
      <c r="L25" s="86"/>
      <c r="M25" s="86"/>
      <c r="N25" s="86"/>
      <c r="O25" s="86"/>
      <c r="P25" s="86"/>
    </row>
    <row r="26" spans="2:16" s="16" customFormat="1" ht="12.75" customHeight="1">
      <c r="B26" s="86"/>
      <c r="C26" s="508"/>
      <c r="D26" s="86"/>
      <c r="E26" s="86"/>
      <c r="F26" s="86"/>
      <c r="G26" s="86"/>
      <c r="H26" s="86"/>
      <c r="I26" s="607" t="s">
        <v>1023</v>
      </c>
      <c r="J26" s="607"/>
      <c r="K26" s="86"/>
      <c r="L26" s="86"/>
      <c r="M26" s="86"/>
      <c r="N26" s="86"/>
      <c r="O26" s="86"/>
      <c r="P26" s="86"/>
    </row>
    <row r="27" spans="2:16" s="16" customFormat="1" ht="12.75" customHeight="1">
      <c r="B27" s="86"/>
      <c r="C27" s="508"/>
      <c r="D27" s="86"/>
      <c r="E27" s="86"/>
      <c r="F27" s="86"/>
      <c r="G27" s="86"/>
      <c r="H27" s="86"/>
      <c r="I27" s="607" t="s">
        <v>504</v>
      </c>
      <c r="J27" s="607"/>
      <c r="K27" s="86"/>
      <c r="L27" s="86"/>
      <c r="M27" s="86"/>
      <c r="N27" s="86"/>
      <c r="O27" s="86"/>
      <c r="P27" s="86"/>
    </row>
    <row r="28" spans="1:9" s="16" customFormat="1" ht="12.75">
      <c r="A28" s="15" t="s">
        <v>19</v>
      </c>
      <c r="B28" s="15"/>
      <c r="C28" s="508"/>
      <c r="D28" s="86"/>
      <c r="E28" s="15"/>
      <c r="F28" s="15"/>
      <c r="H28" s="596" t="s">
        <v>569</v>
      </c>
      <c r="I28" s="596"/>
    </row>
    <row r="29" spans="1:4" s="16" customFormat="1" ht="12.75">
      <c r="A29" s="15"/>
      <c r="C29" s="508"/>
      <c r="D29" s="86"/>
    </row>
    <row r="30" spans="1:10" ht="12.75">
      <c r="A30" s="501"/>
      <c r="B30" s="501"/>
      <c r="C30" s="508"/>
      <c r="D30" s="86"/>
      <c r="E30" s="501"/>
      <c r="F30" s="501"/>
      <c r="G30" s="501"/>
      <c r="H30" s="501"/>
      <c r="I30" s="501"/>
      <c r="J30" s="501"/>
    </row>
    <row r="31" spans="3:4" ht="12.75">
      <c r="C31" s="508"/>
      <c r="D31" s="86"/>
    </row>
    <row r="32" spans="3:4" ht="12.75">
      <c r="C32" s="508"/>
      <c r="D32" s="86"/>
    </row>
    <row r="33" ht="12.75">
      <c r="C33" s="508"/>
    </row>
    <row r="34" ht="12.75">
      <c r="C34" s="508"/>
    </row>
    <row r="35" ht="12.75">
      <c r="C35" s="508"/>
    </row>
    <row r="36" ht="12.75">
      <c r="C36" s="508"/>
    </row>
  </sheetData>
  <sheetProtection/>
  <mergeCells count="19">
    <mergeCell ref="D1:E1"/>
    <mergeCell ref="A2:J2"/>
    <mergeCell ref="A3:J3"/>
    <mergeCell ref="A7:B7"/>
    <mergeCell ref="C8:J8"/>
    <mergeCell ref="A9:A10"/>
    <mergeCell ref="B9:B10"/>
    <mergeCell ref="E9:F9"/>
    <mergeCell ref="C9:D9"/>
    <mergeCell ref="I25:J25"/>
    <mergeCell ref="H28:I28"/>
    <mergeCell ref="G9:H9"/>
    <mergeCell ref="I7:K7"/>
    <mergeCell ref="J1:K1"/>
    <mergeCell ref="I9:J9"/>
    <mergeCell ref="A5:L5"/>
    <mergeCell ref="K9:K10"/>
    <mergeCell ref="I27:J27"/>
    <mergeCell ref="I26:J26"/>
  </mergeCells>
  <printOptions horizontalCentered="1"/>
  <pageMargins left="0.7086614173228347" right="0.34" top="1.16" bottom="0" header="0.78" footer="0.31496062992125984"/>
  <pageSetup fitToHeight="1" fitToWidth="1" horizontalDpi="600" verticalDpi="600" orientation="landscape" paperSize="9" scale="95" r:id="rId1"/>
</worksheet>
</file>

<file path=xl/worksheets/sheet38.xml><?xml version="1.0" encoding="utf-8"?>
<worksheet xmlns="http://schemas.openxmlformats.org/spreadsheetml/2006/main" xmlns:r="http://schemas.openxmlformats.org/officeDocument/2006/relationships">
  <sheetPr>
    <pageSetUpPr fitToPage="1"/>
  </sheetPr>
  <dimension ref="A1:S39"/>
  <sheetViews>
    <sheetView view="pageBreakPreview" zoomScaleSheetLayoutView="100" zoomScalePageLayoutView="0" workbookViewId="0" topLeftCell="A1">
      <selection activeCell="B9" sqref="B9:B10"/>
    </sheetView>
  </sheetViews>
  <sheetFormatPr defaultColWidth="9.140625" defaultRowHeight="12.75"/>
  <cols>
    <col min="1" max="1" width="5.421875" style="0" customWidth="1"/>
    <col min="2" max="2" width="15.8515625" style="0" customWidth="1"/>
    <col min="3" max="3" width="16.28125" style="0" customWidth="1"/>
    <col min="4" max="4" width="14.421875" style="0" customWidth="1"/>
    <col min="5" max="5" width="9.28125" style="0" customWidth="1"/>
    <col min="6" max="6" width="13.57421875" style="0" customWidth="1"/>
    <col min="7" max="7" width="9.7109375" style="0" customWidth="1"/>
    <col min="8" max="8" width="11.57421875" style="0" customWidth="1"/>
    <col min="9" max="9" width="17.57421875" style="0" customWidth="1"/>
    <col min="10" max="10" width="19.28125" style="0" customWidth="1"/>
    <col min="11" max="11" width="15.00390625" style="0" customWidth="1"/>
    <col min="12" max="12" width="9.57421875" style="0" bestFit="1" customWidth="1"/>
  </cols>
  <sheetData>
    <row r="1" spans="4:11" ht="15">
      <c r="D1" s="596"/>
      <c r="E1" s="596"/>
      <c r="H1" s="44"/>
      <c r="J1" s="674" t="s">
        <v>560</v>
      </c>
      <c r="K1" s="674"/>
    </row>
    <row r="2" spans="1:10" ht="15">
      <c r="A2" s="682" t="s">
        <v>0</v>
      </c>
      <c r="B2" s="682"/>
      <c r="C2" s="682"/>
      <c r="D2" s="682"/>
      <c r="E2" s="682"/>
      <c r="F2" s="682"/>
      <c r="G2" s="682"/>
      <c r="H2" s="682"/>
      <c r="I2" s="682"/>
      <c r="J2" s="682"/>
    </row>
    <row r="3" spans="1:10" ht="18">
      <c r="A3" s="708" t="s">
        <v>827</v>
      </c>
      <c r="B3" s="708"/>
      <c r="C3" s="708"/>
      <c r="D3" s="708"/>
      <c r="E3" s="708"/>
      <c r="F3" s="708"/>
      <c r="G3" s="708"/>
      <c r="H3" s="708"/>
      <c r="I3" s="708"/>
      <c r="J3" s="708"/>
    </row>
    <row r="4" ht="10.5" customHeight="1"/>
    <row r="5" spans="1:12" s="16" customFormat="1" ht="15.75" customHeight="1">
      <c r="A5" s="826" t="s">
        <v>685</v>
      </c>
      <c r="B5" s="826"/>
      <c r="C5" s="826"/>
      <c r="D5" s="826"/>
      <c r="E5" s="826"/>
      <c r="F5" s="826"/>
      <c r="G5" s="826"/>
      <c r="H5" s="826"/>
      <c r="I5" s="826"/>
      <c r="J5" s="826"/>
      <c r="K5" s="826"/>
      <c r="L5" s="826"/>
    </row>
    <row r="6" spans="1:10" s="16" customFormat="1" ht="15.75" customHeight="1">
      <c r="A6" s="47"/>
      <c r="B6" s="47"/>
      <c r="C6" s="47"/>
      <c r="D6" s="47"/>
      <c r="E6" s="47"/>
      <c r="F6" s="47"/>
      <c r="G6" s="47"/>
      <c r="H6" s="47"/>
      <c r="I6" s="47"/>
      <c r="J6" s="47"/>
    </row>
    <row r="7" spans="1:11" s="16" customFormat="1" ht="12.75">
      <c r="A7" s="589" t="s">
        <v>491</v>
      </c>
      <c r="B7" s="589"/>
      <c r="I7" s="823" t="s">
        <v>996</v>
      </c>
      <c r="J7" s="823"/>
      <c r="K7" s="823"/>
    </row>
    <row r="8" spans="3:10" s="14" customFormat="1" ht="15.75" hidden="1">
      <c r="C8" s="682" t="s">
        <v>13</v>
      </c>
      <c r="D8" s="682"/>
      <c r="E8" s="682"/>
      <c r="F8" s="682"/>
      <c r="G8" s="682"/>
      <c r="H8" s="682"/>
      <c r="I8" s="682"/>
      <c r="J8" s="682"/>
    </row>
    <row r="9" spans="1:19" s="264" customFormat="1" ht="35.25" customHeight="1">
      <c r="A9" s="627" t="s">
        <v>22</v>
      </c>
      <c r="B9" s="627" t="s">
        <v>35</v>
      </c>
      <c r="C9" s="592" t="s">
        <v>997</v>
      </c>
      <c r="D9" s="593"/>
      <c r="E9" s="592" t="s">
        <v>715</v>
      </c>
      <c r="F9" s="593"/>
      <c r="G9" s="592" t="s">
        <v>37</v>
      </c>
      <c r="H9" s="593"/>
      <c r="I9" s="590" t="s">
        <v>102</v>
      </c>
      <c r="J9" s="590"/>
      <c r="K9" s="627" t="s">
        <v>250</v>
      </c>
      <c r="R9" s="272"/>
      <c r="S9" s="273"/>
    </row>
    <row r="10" spans="1:11" s="262" customFormat="1" ht="46.5" customHeight="1">
      <c r="A10" s="629"/>
      <c r="B10" s="629"/>
      <c r="C10" s="261" t="s">
        <v>38</v>
      </c>
      <c r="D10" s="261" t="s">
        <v>787</v>
      </c>
      <c r="E10" s="261" t="s">
        <v>38</v>
      </c>
      <c r="F10" s="261" t="s">
        <v>788</v>
      </c>
      <c r="G10" s="261" t="s">
        <v>38</v>
      </c>
      <c r="H10" s="261" t="s">
        <v>101</v>
      </c>
      <c r="I10" s="261" t="s">
        <v>137</v>
      </c>
      <c r="J10" s="261" t="s">
        <v>717</v>
      </c>
      <c r="K10" s="629"/>
    </row>
    <row r="11" spans="1:11" ht="12.75">
      <c r="A11" s="8">
        <v>1</v>
      </c>
      <c r="B11" s="8">
        <v>2</v>
      </c>
      <c r="C11" s="8">
        <v>3</v>
      </c>
      <c r="D11" s="8">
        <v>4</v>
      </c>
      <c r="E11" s="8">
        <v>5</v>
      </c>
      <c r="F11" s="8">
        <v>6</v>
      </c>
      <c r="G11" s="8">
        <v>7</v>
      </c>
      <c r="H11" s="8">
        <v>8</v>
      </c>
      <c r="I11" s="8">
        <v>9</v>
      </c>
      <c r="J11" s="8">
        <v>10</v>
      </c>
      <c r="K11" s="8">
        <v>11</v>
      </c>
    </row>
    <row r="12" spans="1:13" ht="16.5" customHeight="1">
      <c r="A12" s="8">
        <v>1</v>
      </c>
      <c r="B12" s="19" t="s">
        <v>492</v>
      </c>
      <c r="C12" s="9">
        <v>715</v>
      </c>
      <c r="D12" s="347">
        <f>C12*5000/100000</f>
        <v>35.75</v>
      </c>
      <c r="E12" s="9">
        <f>C12</f>
        <v>715</v>
      </c>
      <c r="F12" s="347">
        <f>D12</f>
        <v>35.75</v>
      </c>
      <c r="G12" s="9">
        <v>0</v>
      </c>
      <c r="H12" s="9">
        <v>0</v>
      </c>
      <c r="I12" s="9">
        <f>C12-(E12+G12)</f>
        <v>0</v>
      </c>
      <c r="J12" s="9">
        <f>D12-(F12+H12)</f>
        <v>0</v>
      </c>
      <c r="K12" s="9">
        <v>0</v>
      </c>
      <c r="L12" s="351"/>
      <c r="M12" s="351"/>
    </row>
    <row r="13" spans="1:13" ht="16.5" customHeight="1">
      <c r="A13" s="8">
        <v>2</v>
      </c>
      <c r="B13" s="19" t="s">
        <v>493</v>
      </c>
      <c r="C13" s="9">
        <v>665</v>
      </c>
      <c r="D13" s="347">
        <f aca="true" t="shared" si="0" ref="D13:D19">C13*5000/100000</f>
        <v>33.25</v>
      </c>
      <c r="E13" s="9">
        <f aca="true" t="shared" si="1" ref="E13:E19">C13</f>
        <v>665</v>
      </c>
      <c r="F13" s="347">
        <f aca="true" t="shared" si="2" ref="F13:F19">D13</f>
        <v>33.25</v>
      </c>
      <c r="G13" s="9">
        <v>0</v>
      </c>
      <c r="H13" s="9">
        <v>0</v>
      </c>
      <c r="I13" s="9">
        <f aca="true" t="shared" si="3" ref="I13:I19">C13-(E13+G13)</f>
        <v>0</v>
      </c>
      <c r="J13" s="9">
        <f aca="true" t="shared" si="4" ref="J13:J19">D13-(F13+H13)</f>
        <v>0</v>
      </c>
      <c r="K13" s="9">
        <v>0</v>
      </c>
      <c r="L13" s="351"/>
      <c r="M13" s="351"/>
    </row>
    <row r="14" spans="1:13" ht="16.5" customHeight="1">
      <c r="A14" s="8">
        <v>3</v>
      </c>
      <c r="B14" s="19" t="s">
        <v>494</v>
      </c>
      <c r="C14" s="9">
        <v>512</v>
      </c>
      <c r="D14" s="347">
        <f t="shared" si="0"/>
        <v>25.6</v>
      </c>
      <c r="E14" s="9">
        <f t="shared" si="1"/>
        <v>512</v>
      </c>
      <c r="F14" s="347">
        <f t="shared" si="2"/>
        <v>25.6</v>
      </c>
      <c r="G14" s="9">
        <v>0</v>
      </c>
      <c r="H14" s="9">
        <v>0</v>
      </c>
      <c r="I14" s="9">
        <f t="shared" si="3"/>
        <v>0</v>
      </c>
      <c r="J14" s="9">
        <f t="shared" si="4"/>
        <v>0</v>
      </c>
      <c r="K14" s="9">
        <v>0</v>
      </c>
      <c r="L14" s="351"/>
      <c r="M14" s="351"/>
    </row>
    <row r="15" spans="1:13" ht="16.5" customHeight="1">
      <c r="A15" s="8">
        <v>4</v>
      </c>
      <c r="B15" s="19" t="s">
        <v>495</v>
      </c>
      <c r="C15" s="9">
        <v>614</v>
      </c>
      <c r="D15" s="347">
        <f t="shared" si="0"/>
        <v>30.7</v>
      </c>
      <c r="E15" s="9">
        <f t="shared" si="1"/>
        <v>614</v>
      </c>
      <c r="F15" s="347">
        <f t="shared" si="2"/>
        <v>30.7</v>
      </c>
      <c r="G15" s="9">
        <v>0</v>
      </c>
      <c r="H15" s="9">
        <v>0</v>
      </c>
      <c r="I15" s="9">
        <f t="shared" si="3"/>
        <v>0</v>
      </c>
      <c r="J15" s="9">
        <f t="shared" si="4"/>
        <v>0</v>
      </c>
      <c r="K15" s="9">
        <v>0</v>
      </c>
      <c r="L15" s="351"/>
      <c r="M15" s="351"/>
    </row>
    <row r="16" spans="1:13" ht="16.5" customHeight="1">
      <c r="A16" s="8">
        <v>5</v>
      </c>
      <c r="B16" s="19" t="s">
        <v>496</v>
      </c>
      <c r="C16" s="9">
        <v>697</v>
      </c>
      <c r="D16" s="347">
        <f t="shared" si="0"/>
        <v>34.85</v>
      </c>
      <c r="E16" s="9">
        <f t="shared" si="1"/>
        <v>697</v>
      </c>
      <c r="F16" s="347">
        <f t="shared" si="2"/>
        <v>34.85</v>
      </c>
      <c r="G16" s="9">
        <v>0</v>
      </c>
      <c r="H16" s="9">
        <v>0</v>
      </c>
      <c r="I16" s="9">
        <f t="shared" si="3"/>
        <v>0</v>
      </c>
      <c r="J16" s="9">
        <f t="shared" si="4"/>
        <v>0</v>
      </c>
      <c r="K16" s="9">
        <v>0</v>
      </c>
      <c r="L16" s="351"/>
      <c r="M16" s="351"/>
    </row>
    <row r="17" spans="1:13" ht="16.5" customHeight="1">
      <c r="A17" s="8">
        <v>6</v>
      </c>
      <c r="B17" s="19" t="s">
        <v>497</v>
      </c>
      <c r="C17" s="9">
        <v>364</v>
      </c>
      <c r="D17" s="347">
        <f t="shared" si="0"/>
        <v>18.2</v>
      </c>
      <c r="E17" s="9">
        <f t="shared" si="1"/>
        <v>364</v>
      </c>
      <c r="F17" s="347">
        <f t="shared" si="2"/>
        <v>18.2</v>
      </c>
      <c r="G17" s="9">
        <v>0</v>
      </c>
      <c r="H17" s="9">
        <v>0</v>
      </c>
      <c r="I17" s="9">
        <f t="shared" si="3"/>
        <v>0</v>
      </c>
      <c r="J17" s="9">
        <f t="shared" si="4"/>
        <v>0</v>
      </c>
      <c r="K17" s="9">
        <v>0</v>
      </c>
      <c r="L17" s="351"/>
      <c r="M17" s="351"/>
    </row>
    <row r="18" spans="1:13" ht="16.5" customHeight="1">
      <c r="A18" s="8">
        <v>7</v>
      </c>
      <c r="B18" s="19" t="s">
        <v>498</v>
      </c>
      <c r="C18" s="9">
        <v>540</v>
      </c>
      <c r="D18" s="347">
        <f t="shared" si="0"/>
        <v>27</v>
      </c>
      <c r="E18" s="9">
        <f t="shared" si="1"/>
        <v>540</v>
      </c>
      <c r="F18" s="347">
        <f t="shared" si="2"/>
        <v>27</v>
      </c>
      <c r="G18" s="9">
        <v>0</v>
      </c>
      <c r="H18" s="9">
        <v>0</v>
      </c>
      <c r="I18" s="9">
        <f t="shared" si="3"/>
        <v>0</v>
      </c>
      <c r="J18" s="9">
        <f t="shared" si="4"/>
        <v>0</v>
      </c>
      <c r="K18" s="9">
        <v>0</v>
      </c>
      <c r="L18" s="351"/>
      <c r="M18" s="351"/>
    </row>
    <row r="19" spans="1:13" s="13" customFormat="1" ht="16.5" customHeight="1">
      <c r="A19" s="8">
        <v>8</v>
      </c>
      <c r="B19" s="19" t="s">
        <v>499</v>
      </c>
      <c r="C19" s="9">
        <v>868</v>
      </c>
      <c r="D19" s="347">
        <f t="shared" si="0"/>
        <v>43.4</v>
      </c>
      <c r="E19" s="9">
        <f t="shared" si="1"/>
        <v>868</v>
      </c>
      <c r="F19" s="347">
        <f t="shared" si="2"/>
        <v>43.4</v>
      </c>
      <c r="G19" s="9">
        <v>0</v>
      </c>
      <c r="H19" s="9">
        <v>0</v>
      </c>
      <c r="I19" s="9">
        <f t="shared" si="3"/>
        <v>0</v>
      </c>
      <c r="J19" s="9">
        <f t="shared" si="4"/>
        <v>0</v>
      </c>
      <c r="K19" s="9">
        <v>0</v>
      </c>
      <c r="L19" s="351"/>
      <c r="M19" s="351"/>
    </row>
    <row r="20" spans="1:12" s="13" customFormat="1" ht="16.5" customHeight="1">
      <c r="A20" s="3"/>
      <c r="B20" s="27" t="s">
        <v>500</v>
      </c>
      <c r="C20" s="9">
        <f>SUM(C12:C19)</f>
        <v>4975</v>
      </c>
      <c r="D20" s="347">
        <f aca="true" t="shared" si="5" ref="D20:K20">SUM(D12:D19)</f>
        <v>248.75</v>
      </c>
      <c r="E20" s="9">
        <f t="shared" si="5"/>
        <v>4975</v>
      </c>
      <c r="F20" s="347">
        <f t="shared" si="5"/>
        <v>248.75</v>
      </c>
      <c r="G20" s="9">
        <f t="shared" si="5"/>
        <v>0</v>
      </c>
      <c r="H20" s="9">
        <f t="shared" si="5"/>
        <v>0</v>
      </c>
      <c r="I20" s="9">
        <f t="shared" si="5"/>
        <v>0</v>
      </c>
      <c r="J20" s="9">
        <f t="shared" si="5"/>
        <v>0</v>
      </c>
      <c r="K20" s="9">
        <f t="shared" si="5"/>
        <v>0</v>
      </c>
      <c r="L20" s="351"/>
    </row>
    <row r="21" s="13" customFormat="1" ht="12.75">
      <c r="C21" s="443"/>
    </row>
    <row r="22" s="13" customFormat="1" ht="12.75" customHeight="1">
      <c r="A22" s="11" t="s">
        <v>39</v>
      </c>
    </row>
    <row r="23" spans="3:6" ht="19.5" customHeight="1">
      <c r="C23" s="825"/>
      <c r="D23" s="825"/>
      <c r="E23" s="825"/>
      <c r="F23" s="825"/>
    </row>
    <row r="24" spans="2:16" s="16" customFormat="1" ht="13.5" customHeight="1">
      <c r="B24" s="86"/>
      <c r="C24" s="508"/>
      <c r="D24" s="86"/>
      <c r="E24" s="86"/>
      <c r="F24" s="86"/>
      <c r="G24" s="86"/>
      <c r="H24" s="86"/>
      <c r="I24" s="607"/>
      <c r="J24" s="607"/>
      <c r="K24" s="86"/>
      <c r="L24" s="86"/>
      <c r="M24" s="86"/>
      <c r="N24" s="86"/>
      <c r="O24" s="86"/>
      <c r="P24" s="86"/>
    </row>
    <row r="25" spans="2:16" s="16" customFormat="1" ht="12.75" customHeight="1">
      <c r="B25" s="86"/>
      <c r="C25" s="508"/>
      <c r="D25" s="86"/>
      <c r="E25" s="86"/>
      <c r="F25" s="86"/>
      <c r="G25" s="86"/>
      <c r="H25" s="86"/>
      <c r="I25" s="607" t="s">
        <v>1023</v>
      </c>
      <c r="J25" s="607"/>
      <c r="K25" s="86"/>
      <c r="L25" s="86"/>
      <c r="M25" s="86"/>
      <c r="N25" s="86"/>
      <c r="O25" s="86"/>
      <c r="P25" s="86"/>
    </row>
    <row r="26" spans="2:16" s="16" customFormat="1" ht="12.75" customHeight="1">
      <c r="B26" s="86"/>
      <c r="C26" s="508"/>
      <c r="D26" s="86"/>
      <c r="E26" s="86"/>
      <c r="F26" s="86"/>
      <c r="G26" s="86"/>
      <c r="H26" s="86"/>
      <c r="I26" s="607" t="s">
        <v>504</v>
      </c>
      <c r="J26" s="607"/>
      <c r="K26" s="86"/>
      <c r="L26" s="86"/>
      <c r="M26" s="86"/>
      <c r="N26" s="86"/>
      <c r="O26" s="86"/>
      <c r="P26" s="86"/>
    </row>
    <row r="27" spans="1:9" s="16" customFormat="1" ht="12.75">
      <c r="A27" s="15" t="s">
        <v>19</v>
      </c>
      <c r="B27" s="15"/>
      <c r="C27" s="508"/>
      <c r="D27" s="86"/>
      <c r="E27" s="15"/>
      <c r="F27" s="15"/>
      <c r="H27" s="596" t="s">
        <v>569</v>
      </c>
      <c r="I27" s="596"/>
    </row>
    <row r="28" spans="1:4" s="16" customFormat="1" ht="12.75">
      <c r="A28" s="15"/>
      <c r="C28" s="508"/>
      <c r="D28" s="86"/>
    </row>
    <row r="29" spans="1:10" ht="12.75">
      <c r="A29" s="501"/>
      <c r="B29" s="501"/>
      <c r="C29" s="508"/>
      <c r="D29" s="86"/>
      <c r="E29" s="501"/>
      <c r="F29" s="501"/>
      <c r="G29" s="501"/>
      <c r="H29" s="501"/>
      <c r="I29" s="501"/>
      <c r="J29" s="501"/>
    </row>
    <row r="30" spans="3:4" ht="12.75">
      <c r="C30" s="508"/>
      <c r="D30" s="86"/>
    </row>
    <row r="31" spans="2:7" ht="12.75">
      <c r="B31" s="350"/>
      <c r="C31" s="508"/>
      <c r="D31" s="86"/>
      <c r="G31" s="349"/>
    </row>
    <row r="32" spans="3:10" ht="12.75">
      <c r="C32" s="86"/>
      <c r="D32" s="86"/>
      <c r="J32" s="351"/>
    </row>
    <row r="33" spans="3:10" ht="12.75">
      <c r="C33" s="86"/>
      <c r="J33" s="351"/>
    </row>
    <row r="34" spans="3:10" ht="12.75">
      <c r="C34" s="86"/>
      <c r="J34" s="351"/>
    </row>
    <row r="35" ht="12.75">
      <c r="J35" s="351"/>
    </row>
    <row r="36" ht="12.75">
      <c r="J36" s="351"/>
    </row>
    <row r="37" ht="12.75">
      <c r="J37" s="351"/>
    </row>
    <row r="38" ht="12.75">
      <c r="J38" s="351"/>
    </row>
    <row r="39" ht="12.75">
      <c r="J39" s="351"/>
    </row>
  </sheetData>
  <sheetProtection/>
  <mergeCells count="20">
    <mergeCell ref="A7:B7"/>
    <mergeCell ref="I7:K7"/>
    <mergeCell ref="D1:E1"/>
    <mergeCell ref="J1:K1"/>
    <mergeCell ref="A2:J2"/>
    <mergeCell ref="A3:J3"/>
    <mergeCell ref="A5:L5"/>
    <mergeCell ref="C8:J8"/>
    <mergeCell ref="A9:A10"/>
    <mergeCell ref="B9:B10"/>
    <mergeCell ref="C9:D9"/>
    <mergeCell ref="E9:F9"/>
    <mergeCell ref="G9:H9"/>
    <mergeCell ref="I9:J9"/>
    <mergeCell ref="K9:K10"/>
    <mergeCell ref="C23:F23"/>
    <mergeCell ref="I24:J24"/>
    <mergeCell ref="H27:I27"/>
    <mergeCell ref="I26:J26"/>
    <mergeCell ref="I25:J25"/>
  </mergeCells>
  <printOptions horizontalCentered="1"/>
  <pageMargins left="0.7086614173228347" right="0.28" top="1.19" bottom="0" header="0.9" footer="0.31496062992125984"/>
  <pageSetup fitToHeight="1" fitToWidth="1" horizontalDpi="600" verticalDpi="600" orientation="landscape" paperSize="9" scale="94" r:id="rId1"/>
</worksheet>
</file>

<file path=xl/worksheets/sheet39.xml><?xml version="1.0" encoding="utf-8"?>
<worksheet xmlns="http://schemas.openxmlformats.org/spreadsheetml/2006/main" xmlns:r="http://schemas.openxmlformats.org/officeDocument/2006/relationships">
  <sheetPr>
    <pageSetUpPr fitToPage="1"/>
  </sheetPr>
  <dimension ref="A1:O25"/>
  <sheetViews>
    <sheetView view="pageBreakPreview" zoomScaleSheetLayoutView="100" zoomScalePageLayoutView="0" workbookViewId="0" topLeftCell="A1">
      <selection activeCell="D18" sqref="D18"/>
    </sheetView>
  </sheetViews>
  <sheetFormatPr defaultColWidth="9.140625" defaultRowHeight="12.75"/>
  <cols>
    <col min="1" max="1" width="7.140625" style="0" customWidth="1"/>
    <col min="2" max="2" width="16.28125" style="0" customWidth="1"/>
    <col min="3" max="3" width="14.57421875" style="0" customWidth="1"/>
    <col min="4" max="4" width="13.00390625" style="429" customWidth="1"/>
    <col min="5" max="5" width="14.140625" style="429" customWidth="1"/>
    <col min="6" max="6" width="16.57421875" style="429" customWidth="1"/>
    <col min="7" max="7" width="19.28125" style="429" customWidth="1"/>
    <col min="8" max="8" width="16.00390625" style="429" customWidth="1"/>
  </cols>
  <sheetData>
    <row r="1" ht="12.75">
      <c r="H1" s="430" t="s">
        <v>739</v>
      </c>
    </row>
    <row r="2" spans="1:15" ht="18">
      <c r="A2" s="664" t="s">
        <v>0</v>
      </c>
      <c r="B2" s="664"/>
      <c r="C2" s="664"/>
      <c r="D2" s="664"/>
      <c r="E2" s="664"/>
      <c r="F2" s="664"/>
      <c r="G2" s="664"/>
      <c r="H2" s="664"/>
      <c r="I2" s="211"/>
      <c r="J2" s="211"/>
      <c r="K2" s="211"/>
      <c r="L2" s="211"/>
      <c r="M2" s="211"/>
      <c r="N2" s="211"/>
      <c r="O2" s="211"/>
    </row>
    <row r="3" spans="1:15" ht="21">
      <c r="A3" s="665" t="s">
        <v>827</v>
      </c>
      <c r="B3" s="665"/>
      <c r="C3" s="665"/>
      <c r="D3" s="665"/>
      <c r="E3" s="665"/>
      <c r="F3" s="665"/>
      <c r="G3" s="665"/>
      <c r="H3" s="665"/>
      <c r="I3" s="212"/>
      <c r="J3" s="212"/>
      <c r="K3" s="212"/>
      <c r="L3" s="212"/>
      <c r="M3" s="212"/>
      <c r="N3" s="212"/>
      <c r="O3" s="212"/>
    </row>
    <row r="4" spans="1:15" ht="15">
      <c r="A4" s="186"/>
      <c r="B4" s="186"/>
      <c r="C4" s="186"/>
      <c r="D4" s="427"/>
      <c r="E4" s="427"/>
      <c r="F4" s="427"/>
      <c r="G4" s="427"/>
      <c r="H4" s="427"/>
      <c r="I4" s="186"/>
      <c r="J4" s="186"/>
      <c r="K4" s="186"/>
      <c r="L4" s="186"/>
      <c r="M4" s="186"/>
      <c r="N4" s="186"/>
      <c r="O4" s="186"/>
    </row>
    <row r="5" spans="1:15" ht="18">
      <c r="A5" s="664" t="s">
        <v>740</v>
      </c>
      <c r="B5" s="664"/>
      <c r="C5" s="664"/>
      <c r="D5" s="664"/>
      <c r="E5" s="664"/>
      <c r="F5" s="664"/>
      <c r="G5" s="664"/>
      <c r="H5" s="664"/>
      <c r="I5" s="211"/>
      <c r="J5" s="211"/>
      <c r="K5" s="211"/>
      <c r="L5" s="211"/>
      <c r="M5" s="211"/>
      <c r="N5" s="211"/>
      <c r="O5" s="211"/>
    </row>
    <row r="6" spans="1:15" ht="15">
      <c r="A6" s="187" t="s">
        <v>683</v>
      </c>
      <c r="B6" s="187"/>
      <c r="C6" s="186"/>
      <c r="D6" s="427"/>
      <c r="E6" s="427"/>
      <c r="F6" s="427"/>
      <c r="G6" s="832" t="s">
        <v>967</v>
      </c>
      <c r="H6" s="832"/>
      <c r="I6" s="186"/>
      <c r="J6" s="186"/>
      <c r="K6" s="186"/>
      <c r="L6" s="428"/>
      <c r="M6" s="428"/>
      <c r="N6" s="827"/>
      <c r="O6" s="827"/>
    </row>
    <row r="7" spans="1:8" ht="21" customHeight="1">
      <c r="A7" s="776" t="s">
        <v>2</v>
      </c>
      <c r="B7" s="776" t="s">
        <v>3</v>
      </c>
      <c r="C7" s="828" t="s">
        <v>406</v>
      </c>
      <c r="D7" s="829" t="s">
        <v>667</v>
      </c>
      <c r="E7" s="830"/>
      <c r="F7" s="830"/>
      <c r="G7" s="830"/>
      <c r="H7" s="831"/>
    </row>
    <row r="8" spans="1:8" ht="31.5" customHeight="1">
      <c r="A8" s="776"/>
      <c r="B8" s="776"/>
      <c r="C8" s="828"/>
      <c r="D8" s="431" t="s">
        <v>668</v>
      </c>
      <c r="E8" s="431" t="s">
        <v>669</v>
      </c>
      <c r="F8" s="431" t="s">
        <v>670</v>
      </c>
      <c r="G8" s="431" t="s">
        <v>949</v>
      </c>
      <c r="H8" s="431" t="s">
        <v>45</v>
      </c>
    </row>
    <row r="9" spans="1:8" ht="15">
      <c r="A9" s="213">
        <v>1</v>
      </c>
      <c r="B9" s="213">
        <v>2</v>
      </c>
      <c r="C9" s="213">
        <v>3</v>
      </c>
      <c r="D9" s="213">
        <v>4</v>
      </c>
      <c r="E9" s="213">
        <v>5</v>
      </c>
      <c r="F9" s="213">
        <v>6</v>
      </c>
      <c r="G9" s="213">
        <v>7</v>
      </c>
      <c r="H9" s="213">
        <v>8</v>
      </c>
    </row>
    <row r="10" spans="1:8" ht="12.75">
      <c r="A10" s="8">
        <v>1</v>
      </c>
      <c r="B10" s="19" t="s">
        <v>492</v>
      </c>
      <c r="C10" s="9">
        <f>'AT-23'!D13</f>
        <v>927</v>
      </c>
      <c r="D10" s="189">
        <f>569+30</f>
        <v>599</v>
      </c>
      <c r="E10" s="189">
        <v>0</v>
      </c>
      <c r="F10" s="189">
        <f>C10-D10</f>
        <v>328</v>
      </c>
      <c r="G10" s="189">
        <v>0</v>
      </c>
      <c r="H10" s="189">
        <v>0</v>
      </c>
    </row>
    <row r="11" spans="1:8" ht="12.75">
      <c r="A11" s="8">
        <v>2</v>
      </c>
      <c r="B11" s="19" t="s">
        <v>493</v>
      </c>
      <c r="C11" s="9">
        <f>'AT-23'!D14</f>
        <v>881</v>
      </c>
      <c r="D11" s="189">
        <v>161</v>
      </c>
      <c r="E11" s="189">
        <v>0</v>
      </c>
      <c r="F11" s="189">
        <f aca="true" t="shared" si="0" ref="F11:F17">C11-D11</f>
        <v>720</v>
      </c>
      <c r="G11" s="189">
        <v>0</v>
      </c>
      <c r="H11" s="189">
        <v>0</v>
      </c>
    </row>
    <row r="12" spans="1:8" ht="12.75">
      <c r="A12" s="8">
        <v>3</v>
      </c>
      <c r="B12" s="19" t="s">
        <v>494</v>
      </c>
      <c r="C12" s="9">
        <f>'AT-23'!D15</f>
        <v>676</v>
      </c>
      <c r="D12" s="189">
        <v>181</v>
      </c>
      <c r="E12" s="189">
        <v>0</v>
      </c>
      <c r="F12" s="189">
        <f t="shared" si="0"/>
        <v>495</v>
      </c>
      <c r="G12" s="189">
        <v>0</v>
      </c>
      <c r="H12" s="189">
        <v>0</v>
      </c>
    </row>
    <row r="13" spans="1:8" ht="12.75">
      <c r="A13" s="8">
        <v>4</v>
      </c>
      <c r="B13" s="19" t="s">
        <v>495</v>
      </c>
      <c r="C13" s="9">
        <f>'AT-23'!D16</f>
        <v>815</v>
      </c>
      <c r="D13" s="189">
        <v>205</v>
      </c>
      <c r="E13" s="189">
        <v>0</v>
      </c>
      <c r="F13" s="189">
        <f t="shared" si="0"/>
        <v>610</v>
      </c>
      <c r="G13" s="189">
        <v>0</v>
      </c>
      <c r="H13" s="189">
        <v>0</v>
      </c>
    </row>
    <row r="14" spans="1:8" ht="12.75">
      <c r="A14" s="8">
        <v>5</v>
      </c>
      <c r="B14" s="19" t="s">
        <v>496</v>
      </c>
      <c r="C14" s="9">
        <f>'AT-23'!D17</f>
        <v>922</v>
      </c>
      <c r="D14" s="189">
        <v>151</v>
      </c>
      <c r="E14" s="189">
        <v>0</v>
      </c>
      <c r="F14" s="189">
        <f t="shared" si="0"/>
        <v>771</v>
      </c>
      <c r="G14" s="189">
        <v>0</v>
      </c>
      <c r="H14" s="189">
        <v>0</v>
      </c>
    </row>
    <row r="15" spans="1:8" ht="12.75">
      <c r="A15" s="8">
        <v>6</v>
      </c>
      <c r="B15" s="19" t="s">
        <v>497</v>
      </c>
      <c r="C15" s="9">
        <f>'AT-23'!D18</f>
        <v>475</v>
      </c>
      <c r="D15" s="189">
        <v>138</v>
      </c>
      <c r="E15" s="189">
        <v>0</v>
      </c>
      <c r="F15" s="189">
        <f t="shared" si="0"/>
        <v>337</v>
      </c>
      <c r="G15" s="189">
        <v>0</v>
      </c>
      <c r="H15" s="189">
        <v>0</v>
      </c>
    </row>
    <row r="16" spans="1:8" ht="12.75">
      <c r="A16" s="8">
        <v>7</v>
      </c>
      <c r="B16" s="19" t="s">
        <v>498</v>
      </c>
      <c r="C16" s="9">
        <f>'AT-23'!D19</f>
        <v>719</v>
      </c>
      <c r="D16" s="189">
        <v>132</v>
      </c>
      <c r="E16" s="189">
        <v>0</v>
      </c>
      <c r="F16" s="189">
        <f t="shared" si="0"/>
        <v>587</v>
      </c>
      <c r="G16" s="189">
        <v>0</v>
      </c>
      <c r="H16" s="189">
        <v>0</v>
      </c>
    </row>
    <row r="17" spans="1:8" ht="12.75">
      <c r="A17" s="8">
        <v>8</v>
      </c>
      <c r="B17" s="19" t="s">
        <v>499</v>
      </c>
      <c r="C17" s="9">
        <f>'AT-23'!D20</f>
        <v>1153</v>
      </c>
      <c r="D17" s="189">
        <v>144</v>
      </c>
      <c r="E17" s="189">
        <v>0</v>
      </c>
      <c r="F17" s="189">
        <f t="shared" si="0"/>
        <v>1009</v>
      </c>
      <c r="G17" s="189">
        <v>0</v>
      </c>
      <c r="H17" s="189">
        <v>0</v>
      </c>
    </row>
    <row r="18" spans="1:8" ht="15" customHeight="1">
      <c r="A18" s="137" t="s">
        <v>16</v>
      </c>
      <c r="B18" s="137"/>
      <c r="C18" s="137">
        <f aca="true" t="shared" si="1" ref="C18:H18">SUM(C10:C17)</f>
        <v>6568</v>
      </c>
      <c r="D18" s="137">
        <f t="shared" si="1"/>
        <v>1711</v>
      </c>
      <c r="E18" s="137">
        <f t="shared" si="1"/>
        <v>0</v>
      </c>
      <c r="F18" s="137">
        <f t="shared" si="1"/>
        <v>4857</v>
      </c>
      <c r="G18" s="137">
        <f t="shared" si="1"/>
        <v>0</v>
      </c>
      <c r="H18" s="137">
        <f t="shared" si="1"/>
        <v>0</v>
      </c>
    </row>
    <row r="19" spans="1:8" ht="15" customHeight="1">
      <c r="A19" s="191"/>
      <c r="B19" s="191"/>
      <c r="C19" s="191"/>
      <c r="D19" s="192"/>
      <c r="E19" s="192"/>
      <c r="F19" s="192"/>
      <c r="G19" s="192"/>
      <c r="H19" s="192"/>
    </row>
    <row r="20" spans="1:8" ht="15" customHeight="1">
      <c r="A20" s="191"/>
      <c r="B20" s="191"/>
      <c r="C20" s="191"/>
      <c r="D20" s="192"/>
      <c r="E20" s="192"/>
      <c r="F20" s="192"/>
      <c r="G20" s="192"/>
      <c r="H20" s="192"/>
    </row>
    <row r="21" spans="1:8" ht="15" customHeight="1">
      <c r="A21" s="191"/>
      <c r="B21" s="191"/>
      <c r="C21" s="191" t="s">
        <v>11</v>
      </c>
      <c r="D21" s="192" t="s">
        <v>11</v>
      </c>
      <c r="E21" s="192"/>
      <c r="F21" s="192" t="s">
        <v>11</v>
      </c>
      <c r="G21" s="192"/>
      <c r="H21" s="192"/>
    </row>
    <row r="22" spans="1:9" ht="15" customHeight="1">
      <c r="A22" s="191"/>
      <c r="B22" s="191"/>
      <c r="C22" s="191"/>
      <c r="F22" s="204"/>
      <c r="G22" s="668"/>
      <c r="H22" s="668"/>
      <c r="I22" s="204"/>
    </row>
    <row r="23" spans="1:9" ht="12.75" customHeight="1">
      <c r="A23" s="191" t="s">
        <v>12</v>
      </c>
      <c r="C23" s="191"/>
      <c r="F23" s="204"/>
      <c r="G23" s="668" t="s">
        <v>1023</v>
      </c>
      <c r="H23" s="668"/>
      <c r="I23" s="204"/>
    </row>
    <row r="24" spans="6:9" ht="12.75" customHeight="1">
      <c r="F24" s="204"/>
      <c r="G24" s="668" t="s">
        <v>503</v>
      </c>
      <c r="H24" s="668"/>
      <c r="I24" s="204"/>
    </row>
    <row r="25" spans="7:9" ht="12.75">
      <c r="G25" s="195" t="s">
        <v>81</v>
      </c>
      <c r="H25" s="195"/>
      <c r="I25" s="191"/>
    </row>
  </sheetData>
  <sheetProtection/>
  <mergeCells count="12">
    <mergeCell ref="A2:H2"/>
    <mergeCell ref="A3:H3"/>
    <mergeCell ref="A5:H5"/>
    <mergeCell ref="G6:H6"/>
    <mergeCell ref="G22:H22"/>
    <mergeCell ref="G23:H23"/>
    <mergeCell ref="N6:O6"/>
    <mergeCell ref="C7:C8"/>
    <mergeCell ref="D7:H7"/>
    <mergeCell ref="A7:A8"/>
    <mergeCell ref="B7:B8"/>
    <mergeCell ref="G24:H24"/>
  </mergeCells>
  <printOptions horizontalCentered="1"/>
  <pageMargins left="0.7086614173228347" right="0.21" top="1.28" bottom="0" header="0.31496062992125984" footer="0.31496062992125984"/>
  <pageSetup fitToHeight="1" fitToWidth="1" horizontalDpi="600" verticalDpi="600" orientation="landscape" paperSize="9" r:id="rId1"/>
  <colBreaks count="1" manualBreakCount="1">
    <brk id="13"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T48"/>
  <sheetViews>
    <sheetView view="pageBreakPreview" zoomScale="90" zoomScaleSheetLayoutView="90" zoomScalePageLayoutView="0" workbookViewId="0" topLeftCell="A1">
      <selection activeCell="A9" sqref="A9"/>
    </sheetView>
  </sheetViews>
  <sheetFormatPr defaultColWidth="9.140625" defaultRowHeight="12.75"/>
  <cols>
    <col min="1" max="1" width="9.28125" style="15" customWidth="1"/>
    <col min="2" max="5" width="8.57421875" style="15" customWidth="1"/>
    <col min="6" max="6" width="9.57421875" style="15" customWidth="1"/>
    <col min="7" max="7" width="8.57421875" style="15" customWidth="1"/>
    <col min="8" max="8" width="11.7109375" style="15" customWidth="1"/>
    <col min="9" max="15" width="8.57421875" style="15" customWidth="1"/>
    <col min="16" max="16" width="8.421875" style="15" customWidth="1"/>
    <col min="17" max="19" width="8.57421875" style="15" customWidth="1"/>
    <col min="20" max="16384" width="9.140625" style="15" customWidth="1"/>
  </cols>
  <sheetData>
    <row r="1" spans="1:19" ht="12.75">
      <c r="A1" s="15" t="s">
        <v>11</v>
      </c>
      <c r="H1" s="596"/>
      <c r="I1" s="596"/>
      <c r="R1" s="591" t="s">
        <v>53</v>
      </c>
      <c r="S1" s="591"/>
    </row>
    <row r="2" spans="1:20" s="14" customFormat="1" ht="15.75">
      <c r="A2" s="620" t="s">
        <v>0</v>
      </c>
      <c r="B2" s="620"/>
      <c r="C2" s="620"/>
      <c r="D2" s="620"/>
      <c r="E2" s="620"/>
      <c r="F2" s="620"/>
      <c r="G2" s="620"/>
      <c r="H2" s="620"/>
      <c r="I2" s="620"/>
      <c r="J2" s="620"/>
      <c r="K2" s="620"/>
      <c r="L2" s="620"/>
      <c r="M2" s="620"/>
      <c r="N2" s="620"/>
      <c r="O2" s="620"/>
      <c r="P2" s="620"/>
      <c r="Q2" s="620"/>
      <c r="R2" s="620"/>
      <c r="S2" s="620"/>
      <c r="T2" s="620"/>
    </row>
    <row r="3" spans="1:20" s="14" customFormat="1" ht="20.25" customHeight="1">
      <c r="A3" s="621" t="s">
        <v>827</v>
      </c>
      <c r="B3" s="621"/>
      <c r="C3" s="621"/>
      <c r="D3" s="621"/>
      <c r="E3" s="621"/>
      <c r="F3" s="621"/>
      <c r="G3" s="621"/>
      <c r="H3" s="621"/>
      <c r="I3" s="621"/>
      <c r="J3" s="621"/>
      <c r="K3" s="621"/>
      <c r="L3" s="621"/>
      <c r="M3" s="621"/>
      <c r="N3" s="621"/>
      <c r="O3" s="621"/>
      <c r="P3" s="621"/>
      <c r="Q3" s="621"/>
      <c r="R3" s="621"/>
      <c r="S3" s="621"/>
      <c r="T3" s="621"/>
    </row>
    <row r="5" spans="1:20" s="14" customFormat="1" ht="15.75">
      <c r="A5" s="622" t="s">
        <v>828</v>
      </c>
      <c r="B5" s="622"/>
      <c r="C5" s="622"/>
      <c r="D5" s="622"/>
      <c r="E5" s="622"/>
      <c r="F5" s="622"/>
      <c r="G5" s="622"/>
      <c r="H5" s="622"/>
      <c r="I5" s="622"/>
      <c r="J5" s="622"/>
      <c r="K5" s="622"/>
      <c r="L5" s="622"/>
      <c r="M5" s="622"/>
      <c r="N5" s="622"/>
      <c r="O5" s="622"/>
      <c r="P5" s="622"/>
      <c r="Q5" s="622"/>
      <c r="R5" s="622"/>
      <c r="S5" s="622"/>
      <c r="T5" s="622"/>
    </row>
    <row r="6" spans="1:2" ht="12.75">
      <c r="A6" s="589" t="s">
        <v>491</v>
      </c>
      <c r="B6" s="589"/>
    </row>
    <row r="7" spans="1:19" ht="12.75">
      <c r="A7" s="589" t="s">
        <v>656</v>
      </c>
      <c r="B7" s="589"/>
      <c r="C7" s="589"/>
      <c r="D7" s="589"/>
      <c r="E7" s="589"/>
      <c r="F7" s="589"/>
      <c r="G7" s="589"/>
      <c r="H7" s="589"/>
      <c r="I7" s="589"/>
      <c r="R7" s="28"/>
      <c r="S7" s="28"/>
    </row>
    <row r="9" spans="1:12" ht="18" customHeight="1">
      <c r="A9" s="5"/>
      <c r="B9" s="590" t="s">
        <v>41</v>
      </c>
      <c r="C9" s="590"/>
      <c r="D9" s="590" t="s">
        <v>42</v>
      </c>
      <c r="E9" s="590"/>
      <c r="F9" s="590" t="s">
        <v>43</v>
      </c>
      <c r="G9" s="590"/>
      <c r="H9" s="584" t="s">
        <v>44</v>
      </c>
      <c r="I9" s="584"/>
      <c r="J9" s="590" t="s">
        <v>45</v>
      </c>
      <c r="K9" s="590"/>
      <c r="L9" s="484" t="s">
        <v>16</v>
      </c>
    </row>
    <row r="10" spans="1:12" s="71" customFormat="1" ht="13.5" customHeight="1">
      <c r="A10" s="73">
        <v>1</v>
      </c>
      <c r="B10" s="588">
        <v>2</v>
      </c>
      <c r="C10" s="588"/>
      <c r="D10" s="588">
        <v>3</v>
      </c>
      <c r="E10" s="588"/>
      <c r="F10" s="588">
        <v>4</v>
      </c>
      <c r="G10" s="588"/>
      <c r="H10" s="588">
        <v>5</v>
      </c>
      <c r="I10" s="588"/>
      <c r="J10" s="588">
        <v>6</v>
      </c>
      <c r="K10" s="588"/>
      <c r="L10" s="73">
        <v>7</v>
      </c>
    </row>
    <row r="11" spans="1:12" ht="12.75">
      <c r="A11" s="3" t="s">
        <v>46</v>
      </c>
      <c r="B11" s="583">
        <v>104</v>
      </c>
      <c r="C11" s="583"/>
      <c r="D11" s="583">
        <v>480</v>
      </c>
      <c r="E11" s="583"/>
      <c r="F11" s="583">
        <v>85</v>
      </c>
      <c r="G11" s="583"/>
      <c r="H11" s="583">
        <v>72</v>
      </c>
      <c r="I11" s="583"/>
      <c r="J11" s="583">
        <v>44</v>
      </c>
      <c r="K11" s="583"/>
      <c r="L11" s="18">
        <f>SUM(B11:K11)</f>
        <v>785</v>
      </c>
    </row>
    <row r="12" spans="1:12" ht="12.75">
      <c r="A12" s="3" t="s">
        <v>47</v>
      </c>
      <c r="B12" s="583">
        <v>2109</v>
      </c>
      <c r="C12" s="583"/>
      <c r="D12" s="583">
        <v>4001</v>
      </c>
      <c r="E12" s="583"/>
      <c r="F12" s="583">
        <v>2207</v>
      </c>
      <c r="G12" s="583"/>
      <c r="H12" s="583">
        <v>714</v>
      </c>
      <c r="I12" s="583"/>
      <c r="J12" s="583">
        <v>1203</v>
      </c>
      <c r="K12" s="583"/>
      <c r="L12" s="18">
        <f>SUM(B12:K12)</f>
        <v>10234</v>
      </c>
    </row>
    <row r="13" spans="1:12" ht="12.75">
      <c r="A13" s="3" t="s">
        <v>16</v>
      </c>
      <c r="B13" s="582">
        <f>SUM(B11:B12)</f>
        <v>2213</v>
      </c>
      <c r="C13" s="582"/>
      <c r="D13" s="582">
        <f>SUM(D11:D12)</f>
        <v>4481</v>
      </c>
      <c r="E13" s="582"/>
      <c r="F13" s="582">
        <f>SUM(F11:F12)</f>
        <v>2292</v>
      </c>
      <c r="G13" s="582"/>
      <c r="H13" s="582">
        <f>SUM(H11:H12)</f>
        <v>786</v>
      </c>
      <c r="I13" s="582"/>
      <c r="J13" s="582">
        <f>SUM(J11:J12)</f>
        <v>1247</v>
      </c>
      <c r="K13" s="582"/>
      <c r="L13" s="3">
        <f>SUM(L11:L12)</f>
        <v>11019</v>
      </c>
    </row>
    <row r="14" spans="1:12" ht="12.75">
      <c r="A14" s="12"/>
      <c r="B14" s="12"/>
      <c r="C14" s="12"/>
      <c r="D14" s="12"/>
      <c r="E14" s="12"/>
      <c r="F14" s="12"/>
      <c r="G14" s="12"/>
      <c r="H14" s="12"/>
      <c r="I14" s="12"/>
      <c r="J14" s="12"/>
      <c r="K14" s="12"/>
      <c r="L14" s="12"/>
    </row>
    <row r="15" spans="1:12" ht="12.75">
      <c r="A15" s="623" t="s">
        <v>445</v>
      </c>
      <c r="B15" s="623"/>
      <c r="C15" s="623"/>
      <c r="D15" s="623"/>
      <c r="E15" s="623"/>
      <c r="F15" s="623"/>
      <c r="G15" s="623"/>
      <c r="H15" s="12"/>
      <c r="I15" s="12"/>
      <c r="J15" s="12"/>
      <c r="K15" s="12"/>
      <c r="L15" s="12"/>
    </row>
    <row r="16" spans="1:12" ht="12.75" customHeight="1">
      <c r="A16" s="625" t="s">
        <v>178</v>
      </c>
      <c r="B16" s="626"/>
      <c r="C16" s="624" t="s">
        <v>206</v>
      </c>
      <c r="D16" s="624"/>
      <c r="E16" s="3" t="s">
        <v>16</v>
      </c>
      <c r="I16" s="12"/>
      <c r="J16" s="12"/>
      <c r="K16" s="12"/>
      <c r="L16" s="12"/>
    </row>
    <row r="17" spans="1:12" ht="12.75">
      <c r="A17" s="594">
        <v>900</v>
      </c>
      <c r="B17" s="595"/>
      <c r="C17" s="594">
        <v>600</v>
      </c>
      <c r="D17" s="595"/>
      <c r="E17" s="3">
        <f>SUM(A17:D17)</f>
        <v>1500</v>
      </c>
      <c r="I17" s="12"/>
      <c r="J17" s="12"/>
      <c r="K17" s="12"/>
      <c r="L17" s="12"/>
    </row>
    <row r="18" spans="1:12" ht="12.75">
      <c r="A18" s="234"/>
      <c r="B18" s="234"/>
      <c r="C18" s="234"/>
      <c r="D18" s="234"/>
      <c r="E18" s="234"/>
      <c r="F18" s="234"/>
      <c r="G18" s="234"/>
      <c r="H18" s="12"/>
      <c r="I18" s="12"/>
      <c r="J18" s="12"/>
      <c r="K18" s="12"/>
      <c r="L18" s="12"/>
    </row>
    <row r="19" spans="1:19" ht="18.75" customHeight="1">
      <c r="A19" s="585" t="s">
        <v>655</v>
      </c>
      <c r="B19" s="585"/>
      <c r="C19" s="585"/>
      <c r="D19" s="585"/>
      <c r="E19" s="585"/>
      <c r="F19" s="585"/>
      <c r="G19" s="585"/>
      <c r="H19" s="585"/>
      <c r="I19" s="585"/>
      <c r="J19" s="585"/>
      <c r="K19" s="585"/>
      <c r="L19" s="585"/>
      <c r="M19" s="585"/>
      <c r="N19" s="585"/>
      <c r="O19" s="585"/>
      <c r="P19" s="585"/>
      <c r="Q19" s="585"/>
      <c r="R19" s="585"/>
      <c r="S19" s="585"/>
    </row>
    <row r="20" spans="1:20" s="262" customFormat="1" ht="12.75">
      <c r="A20" s="590" t="s">
        <v>22</v>
      </c>
      <c r="B20" s="590" t="s">
        <v>48</v>
      </c>
      <c r="C20" s="590"/>
      <c r="D20" s="590"/>
      <c r="E20" s="584" t="s">
        <v>23</v>
      </c>
      <c r="F20" s="584"/>
      <c r="G20" s="584"/>
      <c r="H20" s="584"/>
      <c r="I20" s="584"/>
      <c r="J20" s="584"/>
      <c r="K20" s="584"/>
      <c r="L20" s="584"/>
      <c r="M20" s="584" t="s">
        <v>24</v>
      </c>
      <c r="N20" s="584"/>
      <c r="O20" s="584"/>
      <c r="P20" s="584"/>
      <c r="Q20" s="584"/>
      <c r="R20" s="584"/>
      <c r="S20" s="584"/>
      <c r="T20" s="584"/>
    </row>
    <row r="21" spans="1:20" s="262" customFormat="1" ht="33.75" customHeight="1">
      <c r="A21" s="590"/>
      <c r="B21" s="590"/>
      <c r="C21" s="590"/>
      <c r="D21" s="590"/>
      <c r="E21" s="592" t="s">
        <v>134</v>
      </c>
      <c r="F21" s="593"/>
      <c r="G21" s="592" t="s">
        <v>172</v>
      </c>
      <c r="H21" s="593"/>
      <c r="I21" s="590" t="s">
        <v>49</v>
      </c>
      <c r="J21" s="590"/>
      <c r="K21" s="592" t="s">
        <v>91</v>
      </c>
      <c r="L21" s="593"/>
      <c r="M21" s="592" t="s">
        <v>92</v>
      </c>
      <c r="N21" s="593"/>
      <c r="O21" s="592" t="s">
        <v>172</v>
      </c>
      <c r="P21" s="593"/>
      <c r="Q21" s="590" t="s">
        <v>49</v>
      </c>
      <c r="R21" s="590"/>
      <c r="S21" s="590" t="s">
        <v>91</v>
      </c>
      <c r="T21" s="590"/>
    </row>
    <row r="22" spans="1:20" s="71" customFormat="1" ht="12.75" customHeight="1">
      <c r="A22" s="73">
        <v>1</v>
      </c>
      <c r="B22" s="586">
        <v>2</v>
      </c>
      <c r="C22" s="597"/>
      <c r="D22" s="587"/>
      <c r="E22" s="586">
        <v>3</v>
      </c>
      <c r="F22" s="587"/>
      <c r="G22" s="586">
        <v>4</v>
      </c>
      <c r="H22" s="587"/>
      <c r="I22" s="588">
        <v>5</v>
      </c>
      <c r="J22" s="588"/>
      <c r="K22" s="588">
        <v>6</v>
      </c>
      <c r="L22" s="588"/>
      <c r="M22" s="586">
        <v>3</v>
      </c>
      <c r="N22" s="587"/>
      <c r="O22" s="586">
        <v>4</v>
      </c>
      <c r="P22" s="587"/>
      <c r="Q22" s="588">
        <v>5</v>
      </c>
      <c r="R22" s="588"/>
      <c r="S22" s="588">
        <v>6</v>
      </c>
      <c r="T22" s="588"/>
    </row>
    <row r="23" spans="1:20" ht="12.75">
      <c r="A23" s="70">
        <v>1</v>
      </c>
      <c r="B23" s="598" t="s">
        <v>1015</v>
      </c>
      <c r="C23" s="599"/>
      <c r="D23" s="600"/>
      <c r="E23" s="577" t="s">
        <v>522</v>
      </c>
      <c r="F23" s="578"/>
      <c r="G23" s="594" t="s">
        <v>366</v>
      </c>
      <c r="H23" s="595"/>
      <c r="I23" s="581">
        <v>340</v>
      </c>
      <c r="J23" s="581"/>
      <c r="K23" s="581">
        <v>8</v>
      </c>
      <c r="L23" s="581"/>
      <c r="M23" s="577" t="s">
        <v>524</v>
      </c>
      <c r="N23" s="578"/>
      <c r="O23" s="594" t="s">
        <v>366</v>
      </c>
      <c r="P23" s="595"/>
      <c r="Q23" s="581">
        <v>510</v>
      </c>
      <c r="R23" s="581"/>
      <c r="S23" s="581">
        <v>12</v>
      </c>
      <c r="T23" s="581"/>
    </row>
    <row r="24" spans="1:20" ht="12.75">
      <c r="A24" s="70">
        <v>2</v>
      </c>
      <c r="B24" s="574" t="s">
        <v>1016</v>
      </c>
      <c r="C24" s="575"/>
      <c r="D24" s="576"/>
      <c r="E24" s="577" t="s">
        <v>7</v>
      </c>
      <c r="F24" s="578"/>
      <c r="G24" s="579">
        <v>3.73</v>
      </c>
      <c r="H24" s="580"/>
      <c r="I24" s="581">
        <v>104</v>
      </c>
      <c r="J24" s="581"/>
      <c r="K24" s="581">
        <v>8</v>
      </c>
      <c r="L24" s="581"/>
      <c r="M24" s="577" t="s">
        <v>7</v>
      </c>
      <c r="N24" s="578"/>
      <c r="O24" s="579">
        <v>3.73</v>
      </c>
      <c r="P24" s="580"/>
      <c r="Q24" s="581">
        <v>104</v>
      </c>
      <c r="R24" s="581"/>
      <c r="S24" s="581">
        <v>8</v>
      </c>
      <c r="T24" s="581"/>
    </row>
    <row r="25" spans="1:20" ht="12.75">
      <c r="A25" s="70">
        <v>3</v>
      </c>
      <c r="B25" s="574" t="s">
        <v>173</v>
      </c>
      <c r="C25" s="575"/>
      <c r="D25" s="576"/>
      <c r="E25" s="577" t="s">
        <v>1017</v>
      </c>
      <c r="F25" s="578"/>
      <c r="G25" s="579">
        <v>0.12</v>
      </c>
      <c r="H25" s="580"/>
      <c r="I25" s="581">
        <v>25</v>
      </c>
      <c r="J25" s="581"/>
      <c r="K25" s="581">
        <v>6.27</v>
      </c>
      <c r="L25" s="581"/>
      <c r="M25" s="577" t="s">
        <v>579</v>
      </c>
      <c r="N25" s="578"/>
      <c r="O25" s="579">
        <v>2</v>
      </c>
      <c r="P25" s="580"/>
      <c r="Q25" s="581">
        <v>41</v>
      </c>
      <c r="R25" s="581"/>
      <c r="S25" s="581">
        <v>6.27</v>
      </c>
      <c r="T25" s="581"/>
    </row>
    <row r="26" spans="1:20" ht="12.75">
      <c r="A26" s="70">
        <v>4</v>
      </c>
      <c r="B26" s="574" t="s">
        <v>50</v>
      </c>
      <c r="C26" s="575"/>
      <c r="D26" s="576"/>
      <c r="E26" s="577" t="s">
        <v>1018</v>
      </c>
      <c r="F26" s="578"/>
      <c r="G26" s="579">
        <v>0.15</v>
      </c>
      <c r="H26" s="580"/>
      <c r="I26" s="581">
        <v>45</v>
      </c>
      <c r="J26" s="581"/>
      <c r="K26" s="581">
        <v>0</v>
      </c>
      <c r="L26" s="581"/>
      <c r="M26" s="577" t="s">
        <v>1019</v>
      </c>
      <c r="N26" s="578"/>
      <c r="O26" s="579">
        <v>0.2</v>
      </c>
      <c r="P26" s="580"/>
      <c r="Q26" s="581">
        <v>67.5</v>
      </c>
      <c r="R26" s="581"/>
      <c r="S26" s="581">
        <v>0</v>
      </c>
      <c r="T26" s="581"/>
    </row>
    <row r="27" spans="1:20" ht="12.75">
      <c r="A27" s="70">
        <v>5</v>
      </c>
      <c r="B27" s="574" t="s">
        <v>51</v>
      </c>
      <c r="C27" s="575"/>
      <c r="D27" s="576"/>
      <c r="E27" s="577" t="s">
        <v>523</v>
      </c>
      <c r="F27" s="578"/>
      <c r="G27" s="579">
        <v>0.1</v>
      </c>
      <c r="H27" s="580"/>
      <c r="I27" s="581">
        <v>0</v>
      </c>
      <c r="J27" s="581"/>
      <c r="K27" s="581">
        <v>0</v>
      </c>
      <c r="L27" s="581"/>
      <c r="M27" s="577" t="s">
        <v>523</v>
      </c>
      <c r="N27" s="578"/>
      <c r="O27" s="579">
        <v>0.1</v>
      </c>
      <c r="P27" s="580"/>
      <c r="Q27" s="581">
        <v>0</v>
      </c>
      <c r="R27" s="581"/>
      <c r="S27" s="581">
        <v>0</v>
      </c>
      <c r="T27" s="581"/>
    </row>
    <row r="28" spans="1:20" ht="12.75">
      <c r="A28" s="70">
        <v>6</v>
      </c>
      <c r="B28" s="574" t="s">
        <v>52</v>
      </c>
      <c r="C28" s="575"/>
      <c r="D28" s="576"/>
      <c r="E28" s="577" t="s">
        <v>523</v>
      </c>
      <c r="F28" s="578"/>
      <c r="G28" s="579">
        <v>0.12</v>
      </c>
      <c r="H28" s="580"/>
      <c r="I28" s="581">
        <v>0</v>
      </c>
      <c r="J28" s="581"/>
      <c r="K28" s="581">
        <v>0</v>
      </c>
      <c r="L28" s="581"/>
      <c r="M28" s="577" t="s">
        <v>523</v>
      </c>
      <c r="N28" s="578"/>
      <c r="O28" s="579">
        <v>0.15</v>
      </c>
      <c r="P28" s="580"/>
      <c r="Q28" s="581">
        <v>0</v>
      </c>
      <c r="R28" s="581"/>
      <c r="S28" s="581">
        <v>0</v>
      </c>
      <c r="T28" s="581"/>
    </row>
    <row r="29" spans="1:20" ht="12.75">
      <c r="A29" s="70"/>
      <c r="B29" s="609" t="s">
        <v>16</v>
      </c>
      <c r="C29" s="609"/>
      <c r="D29" s="609"/>
      <c r="E29" s="582"/>
      <c r="F29" s="582"/>
      <c r="G29" s="582">
        <f>SUM(G24:G28)</f>
        <v>4.22</v>
      </c>
      <c r="H29" s="582"/>
      <c r="I29" s="602">
        <f>SUM(I23:I28)</f>
        <v>514</v>
      </c>
      <c r="J29" s="602"/>
      <c r="K29" s="602">
        <f>SUM(K23:K28)</f>
        <v>22.27</v>
      </c>
      <c r="L29" s="602"/>
      <c r="M29" s="582"/>
      <c r="N29" s="582"/>
      <c r="O29" s="582">
        <f>SUM(O24:O28)</f>
        <v>6.180000000000001</v>
      </c>
      <c r="P29" s="582"/>
      <c r="Q29" s="602">
        <f>SUM(Q23:Q28)</f>
        <v>722.5</v>
      </c>
      <c r="R29" s="602"/>
      <c r="S29" s="602">
        <f>SUM(S23:S28)</f>
        <v>26.27</v>
      </c>
      <c r="T29" s="602"/>
    </row>
    <row r="30" spans="1:20" ht="12.75">
      <c r="A30" s="117"/>
      <c r="B30" s="118"/>
      <c r="C30" s="118"/>
      <c r="D30" s="118"/>
      <c r="E30" s="12"/>
      <c r="F30" s="12"/>
      <c r="G30" s="12"/>
      <c r="H30" s="12"/>
      <c r="I30" s="12"/>
      <c r="J30" s="12"/>
      <c r="K30" s="12"/>
      <c r="L30" s="12"/>
      <c r="M30" s="12"/>
      <c r="N30" s="12"/>
      <c r="O30" s="12"/>
      <c r="P30" s="12"/>
      <c r="Q30" s="12"/>
      <c r="R30" s="12"/>
      <c r="S30" s="12"/>
      <c r="T30" s="12"/>
    </row>
    <row r="31" spans="1:20" ht="12.75" customHeight="1">
      <c r="A31" s="237" t="s">
        <v>657</v>
      </c>
      <c r="B31" s="425"/>
      <c r="C31" s="425"/>
      <c r="D31" s="425"/>
      <c r="E31" s="425"/>
      <c r="F31" s="425"/>
      <c r="G31" s="425"/>
      <c r="H31" s="425"/>
      <c r="I31" s="12"/>
      <c r="J31" s="12"/>
      <c r="K31" s="12"/>
      <c r="L31" s="12"/>
      <c r="M31" s="12"/>
      <c r="N31" s="12"/>
      <c r="O31" s="12"/>
      <c r="P31" s="12"/>
      <c r="Q31" s="12"/>
      <c r="R31" s="12"/>
      <c r="S31" s="12"/>
      <c r="T31" s="12"/>
    </row>
    <row r="32" spans="1:20" ht="12.75">
      <c r="A32" s="237"/>
      <c r="B32" s="118"/>
      <c r="C32" s="118"/>
      <c r="D32" s="118"/>
      <c r="E32" s="12"/>
      <c r="F32" s="12"/>
      <c r="G32" s="12"/>
      <c r="H32" s="12"/>
      <c r="I32" s="12"/>
      <c r="J32" s="12"/>
      <c r="K32" s="12"/>
      <c r="L32" s="12"/>
      <c r="M32" s="12"/>
      <c r="N32" s="12"/>
      <c r="O32" s="12"/>
      <c r="P32" s="12"/>
      <c r="Q32" s="12"/>
      <c r="R32" s="12"/>
      <c r="S32" s="12"/>
      <c r="T32" s="12"/>
    </row>
    <row r="33" spans="1:20" s="28" customFormat="1" ht="17.25" customHeight="1">
      <c r="A33" s="2" t="s">
        <v>22</v>
      </c>
      <c r="B33" s="611" t="s">
        <v>424</v>
      </c>
      <c r="C33" s="612"/>
      <c r="D33" s="613"/>
      <c r="E33" s="617" t="s">
        <v>23</v>
      </c>
      <c r="F33" s="618"/>
      <c r="G33" s="618"/>
      <c r="H33" s="618"/>
      <c r="I33" s="618"/>
      <c r="J33" s="619"/>
      <c r="K33" s="582" t="s">
        <v>24</v>
      </c>
      <c r="L33" s="582"/>
      <c r="M33" s="582"/>
      <c r="N33" s="582"/>
      <c r="O33" s="582"/>
      <c r="P33" s="582"/>
      <c r="Q33" s="601"/>
      <c r="R33" s="601"/>
      <c r="S33" s="601"/>
      <c r="T33" s="601"/>
    </row>
    <row r="34" spans="1:20" ht="12.75">
      <c r="A34" s="4"/>
      <c r="B34" s="614"/>
      <c r="C34" s="615"/>
      <c r="D34" s="616"/>
      <c r="E34" s="594" t="s">
        <v>442</v>
      </c>
      <c r="F34" s="595"/>
      <c r="G34" s="594" t="s">
        <v>443</v>
      </c>
      <c r="H34" s="595"/>
      <c r="I34" s="594" t="s">
        <v>444</v>
      </c>
      <c r="J34" s="595"/>
      <c r="K34" s="582" t="s">
        <v>442</v>
      </c>
      <c r="L34" s="582"/>
      <c r="M34" s="582" t="s">
        <v>443</v>
      </c>
      <c r="N34" s="582"/>
      <c r="O34" s="582" t="s">
        <v>444</v>
      </c>
      <c r="P34" s="582"/>
      <c r="Q34" s="12"/>
      <c r="R34" s="12"/>
      <c r="S34" s="12"/>
      <c r="T34" s="12"/>
    </row>
    <row r="35" spans="1:20" ht="12.75">
      <c r="A35" s="70"/>
      <c r="B35" s="594" t="s">
        <v>532</v>
      </c>
      <c r="C35" s="610"/>
      <c r="D35" s="595"/>
      <c r="E35" s="594"/>
      <c r="F35" s="595"/>
      <c r="G35" s="594"/>
      <c r="H35" s="595"/>
      <c r="I35" s="594"/>
      <c r="J35" s="595"/>
      <c r="K35" s="582"/>
      <c r="L35" s="582"/>
      <c r="M35" s="582"/>
      <c r="N35" s="582"/>
      <c r="O35" s="582"/>
      <c r="P35" s="582"/>
      <c r="Q35" s="12"/>
      <c r="R35" s="12"/>
      <c r="S35" s="12"/>
      <c r="T35" s="12"/>
    </row>
    <row r="37" spans="1:9" ht="13.5" customHeight="1">
      <c r="A37" s="608" t="s">
        <v>654</v>
      </c>
      <c r="B37" s="608"/>
      <c r="C37" s="608"/>
      <c r="D37" s="608"/>
      <c r="E37" s="608"/>
      <c r="F37" s="608"/>
      <c r="G37" s="608"/>
      <c r="H37" s="608"/>
      <c r="I37" s="608"/>
    </row>
    <row r="38" spans="1:9" ht="13.5" customHeight="1">
      <c r="A38" s="604" t="s">
        <v>55</v>
      </c>
      <c r="B38" s="604" t="s">
        <v>23</v>
      </c>
      <c r="C38" s="604"/>
      <c r="D38" s="604"/>
      <c r="E38" s="606" t="s">
        <v>24</v>
      </c>
      <c r="F38" s="606"/>
      <c r="G38" s="606"/>
      <c r="H38" s="605" t="s">
        <v>148</v>
      </c>
      <c r="I38" s="605"/>
    </row>
    <row r="39" spans="1:9" ht="15">
      <c r="A39" s="604"/>
      <c r="B39" s="51" t="s">
        <v>174</v>
      </c>
      <c r="C39" s="74" t="s">
        <v>98</v>
      </c>
      <c r="D39" s="51" t="s">
        <v>16</v>
      </c>
      <c r="E39" s="51" t="s">
        <v>174</v>
      </c>
      <c r="F39" s="74" t="s">
        <v>98</v>
      </c>
      <c r="G39" s="51" t="s">
        <v>16</v>
      </c>
      <c r="H39" s="605"/>
      <c r="I39" s="605"/>
    </row>
    <row r="40" spans="1:9" ht="15">
      <c r="A40" s="27" t="s">
        <v>718</v>
      </c>
      <c r="B40" s="324">
        <v>3.72</v>
      </c>
      <c r="C40" s="324">
        <v>0.5</v>
      </c>
      <c r="D40" s="324">
        <f>SUM(B40:C40)</f>
        <v>4.220000000000001</v>
      </c>
      <c r="E40" s="324">
        <v>5.56</v>
      </c>
      <c r="F40" s="324">
        <v>0.62</v>
      </c>
      <c r="G40" s="324">
        <f>SUM(E40:F40)</f>
        <v>6.18</v>
      </c>
      <c r="H40" s="603"/>
      <c r="I40" s="603"/>
    </row>
    <row r="41" spans="1:9" ht="15">
      <c r="A41" s="27" t="s">
        <v>866</v>
      </c>
      <c r="B41" s="324">
        <v>8.1</v>
      </c>
      <c r="C41" s="324">
        <v>0.9</v>
      </c>
      <c r="D41" s="324">
        <f>SUM(B41:C41)</f>
        <v>9</v>
      </c>
      <c r="E41" s="324">
        <v>11.86</v>
      </c>
      <c r="F41" s="324">
        <v>1.32</v>
      </c>
      <c r="G41" s="324">
        <f>SUM(E41:F41)</f>
        <v>13.18</v>
      </c>
      <c r="H41" s="603" t="s">
        <v>175</v>
      </c>
      <c r="I41" s="603"/>
    </row>
    <row r="42" spans="1:9" ht="15">
      <c r="A42" s="116" t="s">
        <v>238</v>
      </c>
      <c r="B42" s="235"/>
      <c r="C42" s="235"/>
      <c r="D42" s="13"/>
      <c r="E42" s="13"/>
      <c r="F42" s="236"/>
      <c r="G42" s="236"/>
      <c r="H42" s="236"/>
      <c r="I42"/>
    </row>
    <row r="43" spans="1:9" ht="15">
      <c r="A43" s="116"/>
      <c r="B43" s="235"/>
      <c r="C43" s="235"/>
      <c r="D43" s="13"/>
      <c r="E43" s="13"/>
      <c r="F43" s="236"/>
      <c r="G43" s="236"/>
      <c r="H43" s="236"/>
      <c r="I43"/>
    </row>
    <row r="44" spans="1:9" ht="15">
      <c r="A44" s="116"/>
      <c r="B44" s="235"/>
      <c r="C44" s="235"/>
      <c r="D44" s="13"/>
      <c r="E44" s="13"/>
      <c r="F44" s="236"/>
      <c r="G44" s="236"/>
      <c r="H44" s="236"/>
      <c r="I44"/>
    </row>
    <row r="46" spans="1:17" s="16" customFormat="1" ht="12.75" customHeight="1">
      <c r="A46" s="15" t="s">
        <v>12</v>
      </c>
      <c r="B46" s="15"/>
      <c r="C46" s="15"/>
      <c r="D46" s="15"/>
      <c r="E46" s="15"/>
      <c r="F46" s="15"/>
      <c r="G46" s="15"/>
      <c r="I46" s="15"/>
      <c r="N46" s="607" t="s">
        <v>1023</v>
      </c>
      <c r="O46" s="607"/>
      <c r="P46" s="607"/>
      <c r="Q46" s="607"/>
    </row>
    <row r="47" spans="2:19" s="16" customFormat="1" ht="12.75" customHeight="1">
      <c r="B47" s="86"/>
      <c r="C47" s="86"/>
      <c r="D47" s="86"/>
      <c r="E47" s="86"/>
      <c r="F47" s="86"/>
      <c r="G47" s="86"/>
      <c r="H47" s="86"/>
      <c r="I47" s="86"/>
      <c r="J47" s="86"/>
      <c r="K47" s="86"/>
      <c r="L47" s="86"/>
      <c r="M47" s="86"/>
      <c r="N47" s="607" t="s">
        <v>504</v>
      </c>
      <c r="O47" s="607"/>
      <c r="P47" s="607"/>
      <c r="Q47" s="607"/>
      <c r="R47" s="86"/>
      <c r="S47" s="86"/>
    </row>
    <row r="48" spans="14:17" ht="12.75" customHeight="1">
      <c r="N48" s="589" t="s">
        <v>81</v>
      </c>
      <c r="O48" s="589"/>
      <c r="P48" s="589"/>
      <c r="Q48" s="589"/>
    </row>
  </sheetData>
  <sheetProtection/>
  <mergeCells count="150">
    <mergeCell ref="A2:T2"/>
    <mergeCell ref="A3:T3"/>
    <mergeCell ref="A5:T5"/>
    <mergeCell ref="M34:N34"/>
    <mergeCell ref="A15:G15"/>
    <mergeCell ref="C16:D16"/>
    <mergeCell ref="A16:B16"/>
    <mergeCell ref="S29:T29"/>
    <mergeCell ref="A20:A21"/>
    <mergeCell ref="B20:D21"/>
    <mergeCell ref="B29:D29"/>
    <mergeCell ref="E34:F34"/>
    <mergeCell ref="E29:F29"/>
    <mergeCell ref="G29:H29"/>
    <mergeCell ref="B35:D35"/>
    <mergeCell ref="B33:D34"/>
    <mergeCell ref="E33:J33"/>
    <mergeCell ref="O34:P34"/>
    <mergeCell ref="N47:Q47"/>
    <mergeCell ref="N46:Q46"/>
    <mergeCell ref="M35:N35"/>
    <mergeCell ref="O35:P35"/>
    <mergeCell ref="I35:J35"/>
    <mergeCell ref="A37:I37"/>
    <mergeCell ref="A38:A39"/>
    <mergeCell ref="K35:L35"/>
    <mergeCell ref="E35:F35"/>
    <mergeCell ref="H40:I40"/>
    <mergeCell ref="H41:I41"/>
    <mergeCell ref="K33:P33"/>
    <mergeCell ref="K34:L34"/>
    <mergeCell ref="B38:D38"/>
    <mergeCell ref="H38:I39"/>
    <mergeCell ref="I34:J34"/>
    <mergeCell ref="G34:H34"/>
    <mergeCell ref="G35:H35"/>
    <mergeCell ref="E38:G38"/>
    <mergeCell ref="J10:K10"/>
    <mergeCell ref="D10:E10"/>
    <mergeCell ref="I29:J29"/>
    <mergeCell ref="I28:J28"/>
    <mergeCell ref="M20:T20"/>
    <mergeCell ref="O25:P25"/>
    <mergeCell ref="I26:J26"/>
    <mergeCell ref="K29:L29"/>
    <mergeCell ref="O26:P26"/>
    <mergeCell ref="K27:L27"/>
    <mergeCell ref="S26:T26"/>
    <mergeCell ref="S28:T28"/>
    <mergeCell ref="S27:T27"/>
    <mergeCell ref="G28:H28"/>
    <mergeCell ref="O28:P28"/>
    <mergeCell ref="M28:N28"/>
    <mergeCell ref="I27:J27"/>
    <mergeCell ref="K28:L28"/>
    <mergeCell ref="M26:N26"/>
    <mergeCell ref="E21:F21"/>
    <mergeCell ref="B24:D24"/>
    <mergeCell ref="A17:B17"/>
    <mergeCell ref="C17:D17"/>
    <mergeCell ref="F10:G10"/>
    <mergeCell ref="S33:T33"/>
    <mergeCell ref="M29:N29"/>
    <mergeCell ref="O29:P29"/>
    <mergeCell ref="Q29:R29"/>
    <mergeCell ref="Q33:R33"/>
    <mergeCell ref="Q25:R25"/>
    <mergeCell ref="M25:N25"/>
    <mergeCell ref="O23:P23"/>
    <mergeCell ref="M24:N24"/>
    <mergeCell ref="O24:P24"/>
    <mergeCell ref="B9:C9"/>
    <mergeCell ref="E23:F23"/>
    <mergeCell ref="B22:D22"/>
    <mergeCell ref="B23:D23"/>
    <mergeCell ref="B25:D25"/>
    <mergeCell ref="G21:H21"/>
    <mergeCell ref="O21:P21"/>
    <mergeCell ref="G23:H23"/>
    <mergeCell ref="I24:J24"/>
    <mergeCell ref="M23:N23"/>
    <mergeCell ref="H1:I1"/>
    <mergeCell ref="H9:I9"/>
    <mergeCell ref="H10:I10"/>
    <mergeCell ref="M21:N21"/>
    <mergeCell ref="K21:L21"/>
    <mergeCell ref="R1:S1"/>
    <mergeCell ref="Q26:R26"/>
    <mergeCell ref="S24:T24"/>
    <mergeCell ref="Q23:R23"/>
    <mergeCell ref="S23:T23"/>
    <mergeCell ref="Q24:R24"/>
    <mergeCell ref="S21:T21"/>
    <mergeCell ref="S22:T22"/>
    <mergeCell ref="Q21:R21"/>
    <mergeCell ref="S25:T25"/>
    <mergeCell ref="A6:B6"/>
    <mergeCell ref="A7:I7"/>
    <mergeCell ref="D9:E9"/>
    <mergeCell ref="F9:G9"/>
    <mergeCell ref="K26:L26"/>
    <mergeCell ref="B10:C10"/>
    <mergeCell ref="F13:G13"/>
    <mergeCell ref="F11:G11"/>
    <mergeCell ref="H11:I11"/>
    <mergeCell ref="I21:J21"/>
    <mergeCell ref="B12:C12"/>
    <mergeCell ref="D12:E12"/>
    <mergeCell ref="F12:G12"/>
    <mergeCell ref="H13:I13"/>
    <mergeCell ref="B11:C11"/>
    <mergeCell ref="D11:E11"/>
    <mergeCell ref="B13:C13"/>
    <mergeCell ref="N48:Q48"/>
    <mergeCell ref="J9:K9"/>
    <mergeCell ref="J13:K13"/>
    <mergeCell ref="J11:K11"/>
    <mergeCell ref="I25:J25"/>
    <mergeCell ref="K25:L25"/>
    <mergeCell ref="Q28:R28"/>
    <mergeCell ref="Q27:R27"/>
    <mergeCell ref="M27:N27"/>
    <mergeCell ref="O27:P27"/>
    <mergeCell ref="E22:F22"/>
    <mergeCell ref="K22:L22"/>
    <mergeCell ref="Q22:R22"/>
    <mergeCell ref="M22:N22"/>
    <mergeCell ref="O22:P22"/>
    <mergeCell ref="I22:J22"/>
    <mergeCell ref="G22:H22"/>
    <mergeCell ref="I23:J23"/>
    <mergeCell ref="B26:D26"/>
    <mergeCell ref="E26:F26"/>
    <mergeCell ref="G26:H26"/>
    <mergeCell ref="D13:E13"/>
    <mergeCell ref="H12:I12"/>
    <mergeCell ref="E20:L20"/>
    <mergeCell ref="A19:S19"/>
    <mergeCell ref="J12:K12"/>
    <mergeCell ref="K23:L23"/>
    <mergeCell ref="B27:D27"/>
    <mergeCell ref="E27:F27"/>
    <mergeCell ref="G27:H27"/>
    <mergeCell ref="B28:D28"/>
    <mergeCell ref="E28:F28"/>
    <mergeCell ref="K24:L24"/>
    <mergeCell ref="E24:F24"/>
    <mergeCell ref="G24:H24"/>
    <mergeCell ref="E25:F25"/>
    <mergeCell ref="G25:H25"/>
  </mergeCells>
  <printOptions horizontalCentered="1"/>
  <pageMargins left="0.82" right="0.33" top="0.2362204724409449" bottom="0" header="0.31496062992125984" footer="0.14"/>
  <pageSetup fitToHeight="1" fitToWidth="1" horizontalDpi="600" verticalDpi="600" orientation="landscape" paperSize="9" scale="77" r:id="rId1"/>
</worksheet>
</file>

<file path=xl/worksheets/sheet40.xml><?xml version="1.0" encoding="utf-8"?>
<worksheet xmlns="http://schemas.openxmlformats.org/spreadsheetml/2006/main" xmlns:r="http://schemas.openxmlformats.org/officeDocument/2006/relationships">
  <sheetPr>
    <pageSetUpPr fitToPage="1"/>
  </sheetPr>
  <dimension ref="A1:O36"/>
  <sheetViews>
    <sheetView view="pageBreakPreview" zoomScaleSheetLayoutView="100" zoomScalePageLayoutView="0" workbookViewId="0" topLeftCell="A1">
      <selection activeCell="C7" sqref="C7:C8"/>
    </sheetView>
  </sheetViews>
  <sheetFormatPr defaultColWidth="9.140625" defaultRowHeight="12.75"/>
  <cols>
    <col min="1" max="1" width="5.8515625" style="0" customWidth="1"/>
    <col min="2" max="2" width="13.28125" style="0" customWidth="1"/>
    <col min="3" max="3" width="13.8515625" style="0" customWidth="1"/>
    <col min="4" max="4" width="9.421875" style="0" customWidth="1"/>
    <col min="5" max="5" width="9.00390625" style="0" customWidth="1"/>
    <col min="6" max="6" width="9.28125" style="0" customWidth="1"/>
    <col min="7" max="7" width="11.421875" style="0" customWidth="1"/>
    <col min="8" max="8" width="10.421875" style="0" customWidth="1"/>
    <col min="9" max="9" width="14.421875" style="0" customWidth="1"/>
    <col min="10" max="10" width="13.57421875" style="0" customWidth="1"/>
    <col min="11" max="11" width="10.00390625" style="0" customWidth="1"/>
    <col min="12" max="12" width="9.7109375" style="0" customWidth="1"/>
    <col min="13" max="13" width="11.00390625" style="0" customWidth="1"/>
    <col min="14" max="14" width="10.140625" style="0" customWidth="1"/>
  </cols>
  <sheetData>
    <row r="1" ht="12.75">
      <c r="N1" s="219" t="s">
        <v>741</v>
      </c>
    </row>
    <row r="2" spans="1:14" ht="18">
      <c r="A2" s="664" t="s">
        <v>0</v>
      </c>
      <c r="B2" s="664"/>
      <c r="C2" s="664"/>
      <c r="D2" s="664"/>
      <c r="E2" s="664"/>
      <c r="F2" s="664"/>
      <c r="G2" s="664"/>
      <c r="H2" s="664"/>
      <c r="I2" s="664"/>
      <c r="J2" s="664"/>
      <c r="K2" s="664"/>
      <c r="L2" s="664"/>
      <c r="M2" s="664"/>
      <c r="N2" s="664"/>
    </row>
    <row r="3" spans="1:14" ht="21">
      <c r="A3" s="665" t="s">
        <v>827</v>
      </c>
      <c r="B3" s="665"/>
      <c r="C3" s="665"/>
      <c r="D3" s="665"/>
      <c r="E3" s="665"/>
      <c r="F3" s="665"/>
      <c r="G3" s="665"/>
      <c r="H3" s="665"/>
      <c r="I3" s="665"/>
      <c r="J3" s="665"/>
      <c r="K3" s="665"/>
      <c r="L3" s="665"/>
      <c r="M3" s="665"/>
      <c r="N3" s="665"/>
    </row>
    <row r="4" spans="1:10" ht="15">
      <c r="A4" s="186"/>
      <c r="B4" s="186"/>
      <c r="C4" s="186"/>
      <c r="D4" s="186"/>
      <c r="E4" s="186"/>
      <c r="F4" s="186"/>
      <c r="G4" s="186"/>
      <c r="H4" s="186"/>
      <c r="I4" s="186"/>
      <c r="J4" s="186"/>
    </row>
    <row r="5" spans="1:14" ht="18">
      <c r="A5" s="664" t="s">
        <v>742</v>
      </c>
      <c r="B5" s="664"/>
      <c r="C5" s="664"/>
      <c r="D5" s="664"/>
      <c r="E5" s="664"/>
      <c r="F5" s="664"/>
      <c r="G5" s="664"/>
      <c r="H5" s="664"/>
      <c r="I5" s="664"/>
      <c r="J5" s="664"/>
      <c r="K5" s="664"/>
      <c r="L5" s="664"/>
      <c r="M5" s="664"/>
      <c r="N5" s="664"/>
    </row>
    <row r="6" spans="1:14" ht="15">
      <c r="A6" s="187" t="s">
        <v>501</v>
      </c>
      <c r="B6" s="187"/>
      <c r="C6" s="187"/>
      <c r="D6" s="187"/>
      <c r="E6" s="187"/>
      <c r="F6" s="187"/>
      <c r="G6" s="187"/>
      <c r="H6" s="186"/>
      <c r="I6" s="186"/>
      <c r="J6" s="186"/>
      <c r="K6" s="833" t="s">
        <v>967</v>
      </c>
      <c r="L6" s="833"/>
      <c r="M6" s="833"/>
      <c r="N6" s="833"/>
    </row>
    <row r="7" spans="1:14" s="264" customFormat="1" ht="39.75" customHeight="1">
      <c r="A7" s="781" t="s">
        <v>2</v>
      </c>
      <c r="B7" s="781" t="s">
        <v>3</v>
      </c>
      <c r="C7" s="590" t="s">
        <v>417</v>
      </c>
      <c r="D7" s="683" t="s">
        <v>470</v>
      </c>
      <c r="E7" s="683"/>
      <c r="F7" s="683"/>
      <c r="G7" s="683"/>
      <c r="H7" s="593"/>
      <c r="I7" s="781" t="s">
        <v>743</v>
      </c>
      <c r="J7" s="781" t="s">
        <v>744</v>
      </c>
      <c r="K7" s="776" t="s">
        <v>713</v>
      </c>
      <c r="L7" s="776"/>
      <c r="M7" s="776"/>
      <c r="N7" s="776"/>
    </row>
    <row r="8" spans="1:14" s="264" customFormat="1" ht="32.25" customHeight="1">
      <c r="A8" s="782"/>
      <c r="B8" s="782"/>
      <c r="C8" s="590"/>
      <c r="D8" s="261" t="s">
        <v>469</v>
      </c>
      <c r="E8" s="261" t="s">
        <v>418</v>
      </c>
      <c r="F8" s="261" t="s">
        <v>419</v>
      </c>
      <c r="G8" s="261" t="s">
        <v>420</v>
      </c>
      <c r="H8" s="261" t="s">
        <v>45</v>
      </c>
      <c r="I8" s="782"/>
      <c r="J8" s="782"/>
      <c r="K8" s="361" t="s">
        <v>421</v>
      </c>
      <c r="L8" s="484" t="s">
        <v>714</v>
      </c>
      <c r="M8" s="261" t="s">
        <v>422</v>
      </c>
      <c r="N8" s="484" t="s">
        <v>423</v>
      </c>
    </row>
    <row r="9" spans="1:14" ht="15">
      <c r="A9" s="188" t="s">
        <v>273</v>
      </c>
      <c r="B9" s="188" t="s">
        <v>274</v>
      </c>
      <c r="C9" s="188" t="s">
        <v>275</v>
      </c>
      <c r="D9" s="188" t="s">
        <v>276</v>
      </c>
      <c r="E9" s="188" t="s">
        <v>277</v>
      </c>
      <c r="F9" s="188" t="s">
        <v>278</v>
      </c>
      <c r="G9" s="188" t="s">
        <v>279</v>
      </c>
      <c r="H9" s="188" t="s">
        <v>280</v>
      </c>
      <c r="I9" s="188" t="s">
        <v>299</v>
      </c>
      <c r="J9" s="188" t="s">
        <v>300</v>
      </c>
      <c r="K9" s="188" t="s">
        <v>301</v>
      </c>
      <c r="L9" s="188" t="s">
        <v>329</v>
      </c>
      <c r="M9" s="188" t="s">
        <v>330</v>
      </c>
      <c r="N9" s="188" t="s">
        <v>331</v>
      </c>
    </row>
    <row r="10" spans="1:14" ht="12.75">
      <c r="A10" s="8">
        <v>1</v>
      </c>
      <c r="B10" s="19" t="s">
        <v>492</v>
      </c>
      <c r="C10" s="9">
        <f>'AT-3'!G9</f>
        <v>927</v>
      </c>
      <c r="D10" s="9">
        <v>188</v>
      </c>
      <c r="E10" s="9">
        <v>329</v>
      </c>
      <c r="F10" s="9">
        <v>345</v>
      </c>
      <c r="G10" s="386">
        <v>0</v>
      </c>
      <c r="H10" s="9">
        <f>C10-(D10+E10+F10+G10)</f>
        <v>65</v>
      </c>
      <c r="I10" s="9">
        <f>C10</f>
        <v>927</v>
      </c>
      <c r="J10" s="9">
        <f>I10</f>
        <v>927</v>
      </c>
      <c r="K10" s="9">
        <f>C10</f>
        <v>927</v>
      </c>
      <c r="L10" s="9">
        <f>C10</f>
        <v>927</v>
      </c>
      <c r="M10" s="9">
        <f>C10</f>
        <v>927</v>
      </c>
      <c r="N10" s="9">
        <f>M10</f>
        <v>927</v>
      </c>
    </row>
    <row r="11" spans="1:14" ht="12.75">
      <c r="A11" s="8">
        <v>2</v>
      </c>
      <c r="B11" s="19" t="s">
        <v>493</v>
      </c>
      <c r="C11" s="9">
        <f>'AT-3'!G10</f>
        <v>881</v>
      </c>
      <c r="D11" s="9">
        <v>176</v>
      </c>
      <c r="E11" s="9">
        <v>308</v>
      </c>
      <c r="F11" s="9">
        <v>335</v>
      </c>
      <c r="G11" s="386">
        <v>0</v>
      </c>
      <c r="H11" s="9">
        <f aca="true" t="shared" si="0" ref="H11:H17">C11-(D11+E11+F11+G11)</f>
        <v>62</v>
      </c>
      <c r="I11" s="9">
        <f aca="true" t="shared" si="1" ref="I11:I17">C11</f>
        <v>881</v>
      </c>
      <c r="J11" s="9">
        <f aca="true" t="shared" si="2" ref="J11:J17">I11</f>
        <v>881</v>
      </c>
      <c r="K11" s="9">
        <f aca="true" t="shared" si="3" ref="K11:K17">C11</f>
        <v>881</v>
      </c>
      <c r="L11" s="9">
        <f aca="true" t="shared" si="4" ref="L11:L17">C11</f>
        <v>881</v>
      </c>
      <c r="M11" s="9">
        <f aca="true" t="shared" si="5" ref="M11:M17">C11</f>
        <v>881</v>
      </c>
      <c r="N11" s="9">
        <f aca="true" t="shared" si="6" ref="N11:N17">M11</f>
        <v>881</v>
      </c>
    </row>
    <row r="12" spans="1:14" ht="12.75">
      <c r="A12" s="8">
        <v>3</v>
      </c>
      <c r="B12" s="19" t="s">
        <v>494</v>
      </c>
      <c r="C12" s="9">
        <f>'AT-3'!G11</f>
        <v>676</v>
      </c>
      <c r="D12" s="9">
        <v>135</v>
      </c>
      <c r="E12" s="9">
        <v>236</v>
      </c>
      <c r="F12" s="9">
        <v>258</v>
      </c>
      <c r="G12" s="386">
        <v>0</v>
      </c>
      <c r="H12" s="9">
        <f t="shared" si="0"/>
        <v>47</v>
      </c>
      <c r="I12" s="9">
        <f t="shared" si="1"/>
        <v>676</v>
      </c>
      <c r="J12" s="9">
        <f t="shared" si="2"/>
        <v>676</v>
      </c>
      <c r="K12" s="9">
        <f t="shared" si="3"/>
        <v>676</v>
      </c>
      <c r="L12" s="9">
        <f t="shared" si="4"/>
        <v>676</v>
      </c>
      <c r="M12" s="9">
        <f t="shared" si="5"/>
        <v>676</v>
      </c>
      <c r="N12" s="9">
        <f t="shared" si="6"/>
        <v>676</v>
      </c>
    </row>
    <row r="13" spans="1:14" ht="12.75">
      <c r="A13" s="8">
        <v>4</v>
      </c>
      <c r="B13" s="19" t="s">
        <v>495</v>
      </c>
      <c r="C13" s="9">
        <f>'AT-3'!G12</f>
        <v>815</v>
      </c>
      <c r="D13" s="9">
        <v>162</v>
      </c>
      <c r="E13" s="9">
        <v>284</v>
      </c>
      <c r="F13" s="9">
        <v>312</v>
      </c>
      <c r="G13" s="386">
        <v>0</v>
      </c>
      <c r="H13" s="9">
        <f t="shared" si="0"/>
        <v>57</v>
      </c>
      <c r="I13" s="9">
        <f t="shared" si="1"/>
        <v>815</v>
      </c>
      <c r="J13" s="9">
        <f t="shared" si="2"/>
        <v>815</v>
      </c>
      <c r="K13" s="9">
        <f t="shared" si="3"/>
        <v>815</v>
      </c>
      <c r="L13" s="9">
        <f t="shared" si="4"/>
        <v>815</v>
      </c>
      <c r="M13" s="9">
        <f t="shared" si="5"/>
        <v>815</v>
      </c>
      <c r="N13" s="9">
        <f t="shared" si="6"/>
        <v>815</v>
      </c>
    </row>
    <row r="14" spans="1:15" ht="12.75">
      <c r="A14" s="8">
        <v>5</v>
      </c>
      <c r="B14" s="19" t="s">
        <v>496</v>
      </c>
      <c r="C14" s="9">
        <f>'AT-3'!G13</f>
        <v>922</v>
      </c>
      <c r="D14" s="9">
        <v>184</v>
      </c>
      <c r="E14" s="9">
        <v>322</v>
      </c>
      <c r="F14" s="9">
        <v>352</v>
      </c>
      <c r="G14" s="386">
        <v>0</v>
      </c>
      <c r="H14" s="9">
        <f t="shared" si="0"/>
        <v>64</v>
      </c>
      <c r="I14" s="9">
        <f t="shared" si="1"/>
        <v>922</v>
      </c>
      <c r="J14" s="9">
        <f t="shared" si="2"/>
        <v>922</v>
      </c>
      <c r="K14" s="9">
        <f t="shared" si="3"/>
        <v>922</v>
      </c>
      <c r="L14" s="9">
        <f t="shared" si="4"/>
        <v>922</v>
      </c>
      <c r="M14" s="9">
        <f t="shared" si="5"/>
        <v>922</v>
      </c>
      <c r="N14" s="9">
        <f t="shared" si="6"/>
        <v>922</v>
      </c>
      <c r="O14" s="16"/>
    </row>
    <row r="15" spans="1:15" ht="12.75">
      <c r="A15" s="8">
        <v>6</v>
      </c>
      <c r="B15" s="19" t="s">
        <v>497</v>
      </c>
      <c r="C15" s="9">
        <f>'AT-3'!G14</f>
        <v>475</v>
      </c>
      <c r="D15" s="9">
        <v>96</v>
      </c>
      <c r="E15" s="9">
        <v>168</v>
      </c>
      <c r="F15" s="9">
        <v>178</v>
      </c>
      <c r="G15" s="386">
        <v>0</v>
      </c>
      <c r="H15" s="9">
        <f t="shared" si="0"/>
        <v>33</v>
      </c>
      <c r="I15" s="9">
        <f t="shared" si="1"/>
        <v>475</v>
      </c>
      <c r="J15" s="9">
        <f t="shared" si="2"/>
        <v>475</v>
      </c>
      <c r="K15" s="9">
        <f t="shared" si="3"/>
        <v>475</v>
      </c>
      <c r="L15" s="9">
        <f t="shared" si="4"/>
        <v>475</v>
      </c>
      <c r="M15" s="9">
        <f t="shared" si="5"/>
        <v>475</v>
      </c>
      <c r="N15" s="9">
        <f t="shared" si="6"/>
        <v>475</v>
      </c>
      <c r="O15" s="16"/>
    </row>
    <row r="16" spans="1:15" ht="12.75">
      <c r="A16" s="8">
        <v>7</v>
      </c>
      <c r="B16" s="19" t="s">
        <v>498</v>
      </c>
      <c r="C16" s="9">
        <f>'AT-3'!G15</f>
        <v>719</v>
      </c>
      <c r="D16" s="9">
        <v>142</v>
      </c>
      <c r="E16" s="9">
        <v>249</v>
      </c>
      <c r="F16" s="9">
        <v>278</v>
      </c>
      <c r="G16" s="386">
        <v>0</v>
      </c>
      <c r="H16" s="9">
        <f t="shared" si="0"/>
        <v>50</v>
      </c>
      <c r="I16" s="9">
        <f t="shared" si="1"/>
        <v>719</v>
      </c>
      <c r="J16" s="9">
        <f t="shared" si="2"/>
        <v>719</v>
      </c>
      <c r="K16" s="9">
        <f t="shared" si="3"/>
        <v>719</v>
      </c>
      <c r="L16" s="9">
        <f t="shared" si="4"/>
        <v>719</v>
      </c>
      <c r="M16" s="9">
        <f t="shared" si="5"/>
        <v>719</v>
      </c>
      <c r="N16" s="9">
        <f t="shared" si="6"/>
        <v>719</v>
      </c>
      <c r="O16" s="16"/>
    </row>
    <row r="17" spans="1:15" ht="12.75">
      <c r="A17" s="8">
        <v>8</v>
      </c>
      <c r="B17" s="19" t="s">
        <v>499</v>
      </c>
      <c r="C17" s="9">
        <f>'AT-3'!G16</f>
        <v>1153</v>
      </c>
      <c r="D17" s="9">
        <v>230</v>
      </c>
      <c r="E17" s="9">
        <v>402</v>
      </c>
      <c r="F17" s="9">
        <v>440</v>
      </c>
      <c r="G17" s="386">
        <v>0</v>
      </c>
      <c r="H17" s="9">
        <f t="shared" si="0"/>
        <v>81</v>
      </c>
      <c r="I17" s="9">
        <f t="shared" si="1"/>
        <v>1153</v>
      </c>
      <c r="J17" s="9">
        <f t="shared" si="2"/>
        <v>1153</v>
      </c>
      <c r="K17" s="9">
        <f t="shared" si="3"/>
        <v>1153</v>
      </c>
      <c r="L17" s="9">
        <f t="shared" si="4"/>
        <v>1153</v>
      </c>
      <c r="M17" s="9">
        <f t="shared" si="5"/>
        <v>1153</v>
      </c>
      <c r="N17" s="9">
        <f t="shared" si="6"/>
        <v>1153</v>
      </c>
      <c r="O17" s="16"/>
    </row>
    <row r="18" spans="1:14" ht="12.75">
      <c r="A18" s="3"/>
      <c r="B18" s="27" t="s">
        <v>500</v>
      </c>
      <c r="C18" s="9">
        <f aca="true" t="shared" si="7" ref="C18:N18">SUM(C10:C17)</f>
        <v>6568</v>
      </c>
      <c r="D18" s="9">
        <f t="shared" si="7"/>
        <v>1313</v>
      </c>
      <c r="E18" s="9">
        <f t="shared" si="7"/>
        <v>2298</v>
      </c>
      <c r="F18" s="9">
        <f t="shared" si="7"/>
        <v>2498</v>
      </c>
      <c r="G18" s="9">
        <f t="shared" si="7"/>
        <v>0</v>
      </c>
      <c r="H18" s="9">
        <f t="shared" si="7"/>
        <v>459</v>
      </c>
      <c r="I18" s="9">
        <f t="shared" si="7"/>
        <v>6568</v>
      </c>
      <c r="J18" s="9">
        <f t="shared" si="7"/>
        <v>6568</v>
      </c>
      <c r="K18" s="9">
        <f t="shared" si="7"/>
        <v>6568</v>
      </c>
      <c r="L18" s="9">
        <f t="shared" si="7"/>
        <v>6568</v>
      </c>
      <c r="M18" s="9">
        <f t="shared" si="7"/>
        <v>6568</v>
      </c>
      <c r="N18" s="9">
        <f t="shared" si="7"/>
        <v>6568</v>
      </c>
    </row>
    <row r="19" spans="1:14" ht="10.5" customHeight="1">
      <c r="A19" s="12"/>
      <c r="B19" s="28"/>
      <c r="C19" s="13"/>
      <c r="D19" s="13"/>
      <c r="E19" s="13"/>
      <c r="F19" s="13"/>
      <c r="G19" s="13"/>
      <c r="H19" s="13"/>
      <c r="I19" s="13"/>
      <c r="J19" s="13"/>
      <c r="K19" s="13"/>
      <c r="L19" s="13"/>
      <c r="M19" s="13"/>
      <c r="N19" s="13"/>
    </row>
    <row r="20" spans="1:14" ht="10.5" customHeight="1">
      <c r="A20" s="12"/>
      <c r="B20" s="28"/>
      <c r="C20" s="13"/>
      <c r="D20" s="13"/>
      <c r="E20" s="13"/>
      <c r="F20" s="13"/>
      <c r="G20" s="13"/>
      <c r="H20" s="13"/>
      <c r="I20" s="21" t="s">
        <v>11</v>
      </c>
      <c r="J20" s="13"/>
      <c r="K20" s="13"/>
      <c r="L20" s="13"/>
      <c r="M20" s="13"/>
      <c r="N20" s="13"/>
    </row>
    <row r="21" spans="1:14" ht="12.75">
      <c r="A21" s="12"/>
      <c r="B21" s="28"/>
      <c r="C21" s="13"/>
      <c r="D21" s="13"/>
      <c r="E21" s="13"/>
      <c r="F21" s="13"/>
      <c r="G21" s="13"/>
      <c r="H21" s="13"/>
      <c r="I21" s="13"/>
      <c r="J21" s="13"/>
      <c r="K21" s="13"/>
      <c r="L21" s="13"/>
      <c r="M21" s="13"/>
      <c r="N21" s="13"/>
    </row>
    <row r="22" spans="1:13" ht="12.75" customHeight="1">
      <c r="A22" s="191"/>
      <c r="B22" s="191"/>
      <c r="C22" s="191"/>
      <c r="D22" s="191"/>
      <c r="H22" s="668"/>
      <c r="I22" s="668"/>
      <c r="J22" s="668"/>
      <c r="K22" s="668"/>
      <c r="L22" s="668"/>
      <c r="M22" s="668"/>
    </row>
    <row r="23" spans="1:13" ht="12.75" customHeight="1">
      <c r="A23" s="191"/>
      <c r="B23" s="191"/>
      <c r="C23" s="191"/>
      <c r="D23" s="191"/>
      <c r="H23" s="668" t="s">
        <v>1023</v>
      </c>
      <c r="I23" s="668"/>
      <c r="J23" s="668"/>
      <c r="K23" s="668"/>
      <c r="L23" s="668"/>
      <c r="M23" s="668"/>
    </row>
    <row r="24" spans="1:13" ht="12.75" customHeight="1">
      <c r="A24" s="191"/>
      <c r="B24" s="191"/>
      <c r="C24" s="191"/>
      <c r="D24" s="191"/>
      <c r="H24" s="668" t="s">
        <v>503</v>
      </c>
      <c r="I24" s="668"/>
      <c r="J24" s="668"/>
      <c r="K24" s="668"/>
      <c r="L24" s="668"/>
      <c r="M24" s="668"/>
    </row>
    <row r="25" spans="1:10" ht="12.75">
      <c r="A25" s="191" t="s">
        <v>12</v>
      </c>
      <c r="C25" s="191"/>
      <c r="D25" s="191"/>
      <c r="H25" s="193" t="s">
        <v>81</v>
      </c>
      <c r="I25" s="193"/>
      <c r="J25" s="193"/>
    </row>
    <row r="28" spans="4:7" ht="12.75">
      <c r="D28" s="351"/>
      <c r="E28" s="351"/>
      <c r="F28" s="351"/>
      <c r="G28" s="351"/>
    </row>
    <row r="29" spans="4:7" ht="12.75">
      <c r="D29" s="351"/>
      <c r="E29" s="351"/>
      <c r="F29" s="351"/>
      <c r="G29" s="351"/>
    </row>
    <row r="30" spans="4:7" ht="12.75">
      <c r="D30" s="351"/>
      <c r="E30" s="351"/>
      <c r="F30" s="351"/>
      <c r="G30" s="351"/>
    </row>
    <row r="31" spans="4:7" ht="12.75">
      <c r="D31" s="351"/>
      <c r="E31" s="351"/>
      <c r="F31" s="351"/>
      <c r="G31" s="351"/>
    </row>
    <row r="32" spans="4:7" ht="12.75">
      <c r="D32" s="351"/>
      <c r="E32" s="351"/>
      <c r="F32" s="351"/>
      <c r="G32" s="351"/>
    </row>
    <row r="33" spans="4:7" ht="12.75">
      <c r="D33" s="351"/>
      <c r="E33" s="351"/>
      <c r="F33" s="351"/>
      <c r="G33" s="351"/>
    </row>
    <row r="34" spans="4:7" ht="12.75">
      <c r="D34" s="351"/>
      <c r="E34" s="351"/>
      <c r="F34" s="351"/>
      <c r="G34" s="351"/>
    </row>
    <row r="35" spans="4:7" ht="12.75">
      <c r="D35" s="351"/>
      <c r="E35" s="351"/>
      <c r="F35" s="351"/>
      <c r="G35" s="351"/>
    </row>
    <row r="36" spans="8:10" ht="12.75">
      <c r="H36" s="16"/>
      <c r="I36" s="16"/>
      <c r="J36" s="16"/>
    </row>
  </sheetData>
  <sheetProtection/>
  <mergeCells count="14">
    <mergeCell ref="H24:M24"/>
    <mergeCell ref="A2:N2"/>
    <mergeCell ref="D7:H7"/>
    <mergeCell ref="C7:C8"/>
    <mergeCell ref="H22:M22"/>
    <mergeCell ref="H23:M23"/>
    <mergeCell ref="A7:A8"/>
    <mergeCell ref="B7:B8"/>
    <mergeCell ref="A5:N5"/>
    <mergeCell ref="A3:N3"/>
    <mergeCell ref="K7:N7"/>
    <mergeCell ref="K6:N6"/>
    <mergeCell ref="I7:I8"/>
    <mergeCell ref="J7:J8"/>
  </mergeCells>
  <printOptions horizontalCentered="1"/>
  <pageMargins left="0.7086614173228347" right="0.19" top="1.09" bottom="0" header="0.75" footer="0.31496062992125984"/>
  <pageSetup fitToHeight="1" fitToWidth="1" horizontalDpi="600" verticalDpi="600" orientation="landscape" paperSize="9" scale="92" r:id="rId1"/>
</worksheet>
</file>

<file path=xl/worksheets/sheet41.xml><?xml version="1.0" encoding="utf-8"?>
<worksheet xmlns="http://schemas.openxmlformats.org/spreadsheetml/2006/main" xmlns:r="http://schemas.openxmlformats.org/officeDocument/2006/relationships">
  <dimension ref="A1:I24"/>
  <sheetViews>
    <sheetView zoomScalePageLayoutView="0" workbookViewId="0" topLeftCell="A1">
      <selection activeCell="B6" sqref="B6:B7"/>
    </sheetView>
  </sheetViews>
  <sheetFormatPr defaultColWidth="9.140625" defaultRowHeight="12.75"/>
  <cols>
    <col min="1" max="1" width="8.28125" style="0" customWidth="1"/>
    <col min="2" max="2" width="25.57421875" style="0" customWidth="1"/>
    <col min="3" max="6" width="15.57421875" style="0" customWidth="1"/>
    <col min="7" max="7" width="16.140625" style="0" customWidth="1"/>
    <col min="8" max="8" width="13.00390625" style="0" customWidth="1"/>
  </cols>
  <sheetData>
    <row r="1" spans="1:8" ht="18">
      <c r="A1" s="664" t="s">
        <v>0</v>
      </c>
      <c r="B1" s="664"/>
      <c r="C1" s="664"/>
      <c r="D1" s="664"/>
      <c r="E1" s="664"/>
      <c r="F1" s="664"/>
      <c r="G1" s="664"/>
      <c r="H1" s="219" t="s">
        <v>745</v>
      </c>
    </row>
    <row r="2" spans="1:7" ht="21">
      <c r="A2" s="665" t="s">
        <v>827</v>
      </c>
      <c r="B2" s="665"/>
      <c r="C2" s="665"/>
      <c r="D2" s="665"/>
      <c r="E2" s="665"/>
      <c r="F2" s="665"/>
      <c r="G2" s="665"/>
    </row>
    <row r="3" spans="1:7" ht="15">
      <c r="A3" s="186"/>
      <c r="B3" s="186"/>
      <c r="C3" s="186"/>
      <c r="D3" s="186"/>
      <c r="E3" s="186"/>
      <c r="F3" s="186"/>
      <c r="G3" s="186"/>
    </row>
    <row r="4" spans="1:7" ht="18">
      <c r="A4" s="664" t="s">
        <v>746</v>
      </c>
      <c r="B4" s="664"/>
      <c r="C4" s="664"/>
      <c r="D4" s="664"/>
      <c r="E4" s="664"/>
      <c r="F4" s="664"/>
      <c r="G4" s="664"/>
    </row>
    <row r="5" spans="1:7" ht="15">
      <c r="A5" s="187" t="s">
        <v>501</v>
      </c>
      <c r="B5" s="187"/>
      <c r="C5" s="187"/>
      <c r="D5" s="187"/>
      <c r="E5" s="187"/>
      <c r="F5" s="187"/>
      <c r="G5" s="187" t="s">
        <v>967</v>
      </c>
    </row>
    <row r="6" spans="1:8" ht="21.75" customHeight="1">
      <c r="A6" s="781" t="s">
        <v>2</v>
      </c>
      <c r="B6" s="781" t="s">
        <v>671</v>
      </c>
      <c r="C6" s="590" t="s">
        <v>35</v>
      </c>
      <c r="D6" s="590" t="s">
        <v>672</v>
      </c>
      <c r="E6" s="590"/>
      <c r="F6" s="683" t="s">
        <v>673</v>
      </c>
      <c r="G6" s="683"/>
      <c r="H6" s="781" t="s">
        <v>230</v>
      </c>
    </row>
    <row r="7" spans="1:8" ht="25.5" customHeight="1">
      <c r="A7" s="782"/>
      <c r="B7" s="782"/>
      <c r="C7" s="590"/>
      <c r="D7" s="261" t="s">
        <v>674</v>
      </c>
      <c r="E7" s="261" t="s">
        <v>675</v>
      </c>
      <c r="F7" s="159" t="s">
        <v>676</v>
      </c>
      <c r="G7" s="261" t="s">
        <v>677</v>
      </c>
      <c r="H7" s="782"/>
    </row>
    <row r="8" spans="1:8" ht="15">
      <c r="A8" s="188" t="s">
        <v>273</v>
      </c>
      <c r="B8" s="188" t="s">
        <v>274</v>
      </c>
      <c r="C8" s="188" t="s">
        <v>275</v>
      </c>
      <c r="D8" s="188" t="s">
        <v>276</v>
      </c>
      <c r="E8" s="188" t="s">
        <v>277</v>
      </c>
      <c r="F8" s="188" t="s">
        <v>278</v>
      </c>
      <c r="G8" s="188" t="s">
        <v>279</v>
      </c>
      <c r="H8" s="188">
        <v>8</v>
      </c>
    </row>
    <row r="9" spans="1:8" ht="15">
      <c r="A9" s="432">
        <v>1</v>
      </c>
      <c r="B9" s="188"/>
      <c r="C9" s="188"/>
      <c r="D9" s="188"/>
      <c r="E9" s="188"/>
      <c r="F9" s="188"/>
      <c r="G9" s="188"/>
      <c r="H9" s="188"/>
    </row>
    <row r="10" spans="1:8" ht="15" customHeight="1">
      <c r="A10" s="432">
        <v>2</v>
      </c>
      <c r="B10" s="188"/>
      <c r="C10" s="834" t="s">
        <v>1028</v>
      </c>
      <c r="D10" s="835"/>
      <c r="E10" s="835"/>
      <c r="F10" s="835"/>
      <c r="G10" s="836"/>
      <c r="H10" s="188"/>
    </row>
    <row r="11" spans="1:8" ht="15">
      <c r="A11" s="432">
        <v>3</v>
      </c>
      <c r="B11" s="188"/>
      <c r="C11" s="837"/>
      <c r="D11" s="838"/>
      <c r="E11" s="838"/>
      <c r="F11" s="838"/>
      <c r="G11" s="839"/>
      <c r="H11" s="188"/>
    </row>
    <row r="12" spans="1:8" ht="15">
      <c r="A12" s="432">
        <v>4</v>
      </c>
      <c r="B12" s="188"/>
      <c r="C12" s="837"/>
      <c r="D12" s="838"/>
      <c r="E12" s="838"/>
      <c r="F12" s="838"/>
      <c r="G12" s="839"/>
      <c r="H12" s="188"/>
    </row>
    <row r="13" spans="1:8" ht="15">
      <c r="A13" s="432">
        <v>5</v>
      </c>
      <c r="B13" s="188"/>
      <c r="C13" s="837"/>
      <c r="D13" s="838"/>
      <c r="E13" s="838"/>
      <c r="F13" s="838"/>
      <c r="G13" s="839"/>
      <c r="H13" s="188"/>
    </row>
    <row r="14" spans="1:8" ht="15">
      <c r="A14" s="432">
        <v>6</v>
      </c>
      <c r="B14" s="188"/>
      <c r="C14" s="840"/>
      <c r="D14" s="841"/>
      <c r="E14" s="841"/>
      <c r="F14" s="841"/>
      <c r="G14" s="842"/>
      <c r="H14" s="188"/>
    </row>
    <row r="15" spans="1:8" ht="12.75">
      <c r="A15" s="27" t="s">
        <v>16</v>
      </c>
      <c r="B15" s="9"/>
      <c r="C15" s="9"/>
      <c r="D15" s="9"/>
      <c r="E15" s="9"/>
      <c r="F15" s="9"/>
      <c r="G15" s="9"/>
      <c r="H15" s="9"/>
    </row>
    <row r="18" spans="1:9" ht="12.75" customHeight="1">
      <c r="A18" s="191"/>
      <c r="B18" s="191"/>
      <c r="C18" s="191"/>
      <c r="D18" s="191"/>
      <c r="F18" s="668"/>
      <c r="G18" s="668"/>
      <c r="H18" s="668"/>
      <c r="I18" s="668"/>
    </row>
    <row r="19" spans="1:9" ht="12.75" customHeight="1">
      <c r="A19" s="191"/>
      <c r="B19" s="191"/>
      <c r="C19" s="191"/>
      <c r="D19" s="191"/>
      <c r="F19" s="668" t="s">
        <v>1023</v>
      </c>
      <c r="G19" s="668"/>
      <c r="H19" s="668"/>
      <c r="I19" s="668"/>
    </row>
    <row r="20" spans="1:9" ht="12.75" customHeight="1">
      <c r="A20" s="191"/>
      <c r="B20" s="191"/>
      <c r="C20" s="191"/>
      <c r="D20" s="191"/>
      <c r="F20" s="668" t="s">
        <v>503</v>
      </c>
      <c r="G20" s="668"/>
      <c r="H20" s="668"/>
      <c r="I20" s="668"/>
    </row>
    <row r="21" spans="1:6" ht="12.75">
      <c r="A21" s="191" t="s">
        <v>12</v>
      </c>
      <c r="C21" s="191"/>
      <c r="D21" s="191"/>
      <c r="F21" s="193" t="s">
        <v>81</v>
      </c>
    </row>
    <row r="24" ht="12.75">
      <c r="D24" t="s">
        <v>11</v>
      </c>
    </row>
  </sheetData>
  <sheetProtection/>
  <mergeCells count="13">
    <mergeCell ref="F19:I19"/>
    <mergeCell ref="F20:I20"/>
    <mergeCell ref="A1:G1"/>
    <mergeCell ref="A2:G2"/>
    <mergeCell ref="A4:G4"/>
    <mergeCell ref="A6:A7"/>
    <mergeCell ref="B6:B7"/>
    <mergeCell ref="C6:C7"/>
    <mergeCell ref="D6:E6"/>
    <mergeCell ref="F6:G6"/>
    <mergeCell ref="C10:G14"/>
    <mergeCell ref="H6:H7"/>
    <mergeCell ref="F18:I18"/>
  </mergeCells>
  <printOptions/>
  <pageMargins left="0.7" right="0.7" top="1.21" bottom="0.75" header="0.3" footer="0.3"/>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sheetPr>
    <pageSetUpPr fitToPage="1"/>
  </sheetPr>
  <dimension ref="A1:N23"/>
  <sheetViews>
    <sheetView view="pageBreakPreview" zoomScale="90" zoomScaleSheetLayoutView="90" zoomScalePageLayoutView="0" workbookViewId="0" topLeftCell="A1">
      <selection activeCell="E11" sqref="E11:I13"/>
    </sheetView>
  </sheetViews>
  <sheetFormatPr defaultColWidth="9.140625" defaultRowHeight="12.75"/>
  <cols>
    <col min="1" max="1" width="6.421875" style="0" customWidth="1"/>
    <col min="2" max="2" width="15.421875" style="0" customWidth="1"/>
    <col min="3" max="3" width="15.28125" style="0" customWidth="1"/>
    <col min="4" max="5" width="15.421875" style="0" customWidth="1"/>
    <col min="6" max="9" width="15.7109375" style="0" customWidth="1"/>
    <col min="10" max="10" width="15.421875" style="0" customWidth="1"/>
    <col min="11" max="11" width="20.00390625" style="0" customWidth="1"/>
    <col min="12" max="12" width="14.7109375" style="0" customWidth="1"/>
  </cols>
  <sheetData>
    <row r="1" spans="1:12" ht="18">
      <c r="A1" s="664" t="s">
        <v>577</v>
      </c>
      <c r="B1" s="664"/>
      <c r="C1" s="664"/>
      <c r="D1" s="664"/>
      <c r="E1" s="664"/>
      <c r="F1" s="664"/>
      <c r="G1" s="664"/>
      <c r="H1" s="664"/>
      <c r="I1" s="664"/>
      <c r="J1" s="664"/>
      <c r="K1" s="664"/>
      <c r="L1" s="219" t="s">
        <v>747</v>
      </c>
    </row>
    <row r="2" spans="1:12" ht="21">
      <c r="A2" s="665" t="s">
        <v>827</v>
      </c>
      <c r="B2" s="665"/>
      <c r="C2" s="665"/>
      <c r="D2" s="665"/>
      <c r="E2" s="665"/>
      <c r="F2" s="665"/>
      <c r="G2" s="665"/>
      <c r="H2" s="665"/>
      <c r="I2" s="665"/>
      <c r="J2" s="665"/>
      <c r="K2" s="665"/>
      <c r="L2" s="665"/>
    </row>
    <row r="3" spans="1:11" ht="15">
      <c r="A3" s="186"/>
      <c r="B3" s="186"/>
      <c r="C3" s="186"/>
      <c r="D3" s="186"/>
      <c r="E3" s="186"/>
      <c r="F3" s="186"/>
      <c r="G3" s="186"/>
      <c r="H3" s="186"/>
      <c r="I3" s="186"/>
      <c r="J3" s="186"/>
      <c r="K3" s="186"/>
    </row>
    <row r="4" spans="1:12" ht="18">
      <c r="A4" s="664" t="s">
        <v>748</v>
      </c>
      <c r="B4" s="664"/>
      <c r="C4" s="664"/>
      <c r="D4" s="664"/>
      <c r="E4" s="664"/>
      <c r="F4" s="664"/>
      <c r="G4" s="664"/>
      <c r="H4" s="664"/>
      <c r="I4" s="664"/>
      <c r="J4" s="664"/>
      <c r="K4" s="664"/>
      <c r="L4" s="664"/>
    </row>
    <row r="5" spans="1:11" ht="15">
      <c r="A5" s="187" t="s">
        <v>501</v>
      </c>
      <c r="B5" s="187"/>
      <c r="C5" s="187"/>
      <c r="D5" s="187"/>
      <c r="E5" s="187"/>
      <c r="F5" s="187"/>
      <c r="G5" s="187"/>
      <c r="H5" s="187"/>
      <c r="I5" s="187"/>
      <c r="J5" s="187"/>
      <c r="K5" s="187" t="s">
        <v>967</v>
      </c>
    </row>
    <row r="6" spans="1:12" s="264" customFormat="1" ht="21.75" customHeight="1">
      <c r="A6" s="781" t="s">
        <v>2</v>
      </c>
      <c r="B6" s="781" t="s">
        <v>35</v>
      </c>
      <c r="C6" s="592" t="s">
        <v>482</v>
      </c>
      <c r="D6" s="683"/>
      <c r="E6" s="593"/>
      <c r="F6" s="592" t="s">
        <v>488</v>
      </c>
      <c r="G6" s="683"/>
      <c r="H6" s="683"/>
      <c r="I6" s="593"/>
      <c r="J6" s="590" t="s">
        <v>490</v>
      </c>
      <c r="K6" s="590"/>
      <c r="L6" s="590"/>
    </row>
    <row r="7" spans="1:12" s="264" customFormat="1" ht="29.25" customHeight="1">
      <c r="A7" s="782"/>
      <c r="B7" s="782"/>
      <c r="C7" s="361" t="s">
        <v>220</v>
      </c>
      <c r="D7" s="361" t="s">
        <v>484</v>
      </c>
      <c r="E7" s="361" t="s">
        <v>489</v>
      </c>
      <c r="F7" s="361" t="s">
        <v>220</v>
      </c>
      <c r="G7" s="361" t="s">
        <v>483</v>
      </c>
      <c r="H7" s="361" t="s">
        <v>485</v>
      </c>
      <c r="I7" s="361" t="s">
        <v>489</v>
      </c>
      <c r="J7" s="261" t="s">
        <v>486</v>
      </c>
      <c r="K7" s="261" t="s">
        <v>487</v>
      </c>
      <c r="L7" s="361" t="s">
        <v>489</v>
      </c>
    </row>
    <row r="8" spans="1:12" ht="15">
      <c r="A8" s="188" t="s">
        <v>273</v>
      </c>
      <c r="B8" s="188" t="s">
        <v>274</v>
      </c>
      <c r="C8" s="188" t="s">
        <v>275</v>
      </c>
      <c r="D8" s="188" t="s">
        <v>276</v>
      </c>
      <c r="E8" s="188" t="s">
        <v>277</v>
      </c>
      <c r="F8" s="188" t="s">
        <v>278</v>
      </c>
      <c r="G8" s="188" t="s">
        <v>279</v>
      </c>
      <c r="H8" s="188" t="s">
        <v>280</v>
      </c>
      <c r="I8" s="188" t="s">
        <v>299</v>
      </c>
      <c r="J8" s="188" t="s">
        <v>300</v>
      </c>
      <c r="K8" s="188" t="s">
        <v>301</v>
      </c>
      <c r="L8" s="188" t="s">
        <v>329</v>
      </c>
    </row>
    <row r="9" spans="1:14" ht="12.75">
      <c r="A9" s="8">
        <v>1</v>
      </c>
      <c r="B9" s="19" t="s">
        <v>492</v>
      </c>
      <c r="C9" s="9"/>
      <c r="D9" s="9"/>
      <c r="E9" s="9"/>
      <c r="F9" s="9"/>
      <c r="G9" s="9"/>
      <c r="H9" s="9"/>
      <c r="I9" s="9"/>
      <c r="J9" s="9"/>
      <c r="K9" s="9"/>
      <c r="L9" s="9"/>
      <c r="N9" t="s">
        <v>11</v>
      </c>
    </row>
    <row r="10" spans="1:12" ht="12.75">
      <c r="A10" s="8">
        <v>2</v>
      </c>
      <c r="B10" s="19" t="s">
        <v>493</v>
      </c>
      <c r="C10" s="9"/>
      <c r="D10" s="9"/>
      <c r="E10" s="9"/>
      <c r="F10" s="9"/>
      <c r="G10" s="9"/>
      <c r="H10" s="9"/>
      <c r="I10" s="9"/>
      <c r="J10" s="9"/>
      <c r="K10" s="9"/>
      <c r="L10" s="9"/>
    </row>
    <row r="11" spans="1:12" ht="12.75">
      <c r="A11" s="8">
        <v>3</v>
      </c>
      <c r="B11" s="19" t="s">
        <v>494</v>
      </c>
      <c r="C11" s="9"/>
      <c r="D11" s="9"/>
      <c r="E11" s="843" t="s">
        <v>532</v>
      </c>
      <c r="F11" s="844"/>
      <c r="G11" s="844"/>
      <c r="H11" s="844"/>
      <c r="I11" s="845"/>
      <c r="J11" s="9"/>
      <c r="K11" s="9"/>
      <c r="L11" s="9"/>
    </row>
    <row r="12" spans="1:12" ht="12.75">
      <c r="A12" s="8">
        <v>4</v>
      </c>
      <c r="B12" s="19" t="s">
        <v>495</v>
      </c>
      <c r="C12" s="9"/>
      <c r="D12" s="9"/>
      <c r="E12" s="846"/>
      <c r="F12" s="847"/>
      <c r="G12" s="847"/>
      <c r="H12" s="847"/>
      <c r="I12" s="848"/>
      <c r="J12" s="9"/>
      <c r="K12" s="9"/>
      <c r="L12" s="9"/>
    </row>
    <row r="13" spans="1:12" ht="12.75">
      <c r="A13" s="8">
        <v>5</v>
      </c>
      <c r="B13" s="19" t="s">
        <v>496</v>
      </c>
      <c r="C13" s="9"/>
      <c r="D13" s="9"/>
      <c r="E13" s="849"/>
      <c r="F13" s="850"/>
      <c r="G13" s="850"/>
      <c r="H13" s="850"/>
      <c r="I13" s="851"/>
      <c r="J13" s="9"/>
      <c r="K13" s="9"/>
      <c r="L13" s="19" t="s">
        <v>416</v>
      </c>
    </row>
    <row r="14" spans="1:12" ht="12.75">
      <c r="A14" s="8">
        <v>6</v>
      </c>
      <c r="B14" s="19" t="s">
        <v>497</v>
      </c>
      <c r="C14" s="9"/>
      <c r="D14" s="9"/>
      <c r="E14" s="9"/>
      <c r="F14" s="9"/>
      <c r="G14" s="9"/>
      <c r="H14" s="9"/>
      <c r="I14" s="9"/>
      <c r="J14" s="9"/>
      <c r="K14" s="9"/>
      <c r="L14" s="9"/>
    </row>
    <row r="15" spans="1:12" ht="12.75">
      <c r="A15" s="8">
        <v>7</v>
      </c>
      <c r="B15" s="19" t="s">
        <v>498</v>
      </c>
      <c r="C15" s="9"/>
      <c r="D15" s="9"/>
      <c r="E15" s="9"/>
      <c r="F15" s="9"/>
      <c r="G15" s="9"/>
      <c r="H15" s="9"/>
      <c r="I15" s="9"/>
      <c r="J15" s="9"/>
      <c r="K15" s="9"/>
      <c r="L15" s="9"/>
    </row>
    <row r="16" spans="1:12" ht="12.75">
      <c r="A16" s="8">
        <v>8</v>
      </c>
      <c r="B16" s="19" t="s">
        <v>499</v>
      </c>
      <c r="C16" s="9"/>
      <c r="D16" s="9"/>
      <c r="E16" s="9"/>
      <c r="F16" s="9"/>
      <c r="G16" s="9"/>
      <c r="H16" s="9"/>
      <c r="I16" s="9"/>
      <c r="J16" s="9"/>
      <c r="K16" s="9"/>
      <c r="L16" s="9"/>
    </row>
    <row r="17" spans="1:12" ht="12.75">
      <c r="A17" s="3"/>
      <c r="B17" s="27" t="s">
        <v>500</v>
      </c>
      <c r="C17" s="9"/>
      <c r="D17" s="9"/>
      <c r="E17" s="9"/>
      <c r="F17" s="9"/>
      <c r="G17" s="9"/>
      <c r="H17" s="9"/>
      <c r="I17" s="9"/>
      <c r="J17" s="9"/>
      <c r="K17" s="9"/>
      <c r="L17" s="9"/>
    </row>
    <row r="20" spans="1:11" ht="12.75" customHeight="1">
      <c r="A20" s="191"/>
      <c r="B20" s="191"/>
      <c r="C20" s="191"/>
      <c r="D20" s="191"/>
      <c r="E20" s="191"/>
      <c r="F20" s="191"/>
      <c r="K20" s="192"/>
    </row>
    <row r="21" spans="1:12" ht="12.75" customHeight="1">
      <c r="A21" s="191"/>
      <c r="B21" s="191"/>
      <c r="C21" s="191"/>
      <c r="D21" s="191"/>
      <c r="E21" s="191"/>
      <c r="F21" s="191"/>
      <c r="J21" s="668" t="s">
        <v>1023</v>
      </c>
      <c r="K21" s="668"/>
      <c r="L21" s="668"/>
    </row>
    <row r="22" spans="1:12" ht="12.75" customHeight="1">
      <c r="A22" s="191"/>
      <c r="B22" s="191"/>
      <c r="C22" s="191"/>
      <c r="D22" s="191"/>
      <c r="E22" s="191"/>
      <c r="F22" s="191"/>
      <c r="J22" s="596" t="s">
        <v>504</v>
      </c>
      <c r="K22" s="596"/>
      <c r="L22" s="596"/>
    </row>
    <row r="23" spans="1:10" ht="12.75">
      <c r="A23" s="191" t="s">
        <v>12</v>
      </c>
      <c r="F23" s="191"/>
      <c r="J23" s="15" t="s">
        <v>576</v>
      </c>
    </row>
  </sheetData>
  <sheetProtection/>
  <mergeCells count="11">
    <mergeCell ref="B6:B7"/>
    <mergeCell ref="A2:L2"/>
    <mergeCell ref="A4:L4"/>
    <mergeCell ref="J22:L22"/>
    <mergeCell ref="E11:I13"/>
    <mergeCell ref="A1:K1"/>
    <mergeCell ref="C6:E6"/>
    <mergeCell ref="F6:I6"/>
    <mergeCell ref="J6:L6"/>
    <mergeCell ref="J21:L21"/>
    <mergeCell ref="A6:A7"/>
  </mergeCells>
  <printOptions horizontalCentered="1"/>
  <pageMargins left="0.7086614173228347" right="0.22" top="1.45" bottom="0" header="0.31496062992125984" footer="0.31496062992125984"/>
  <pageSetup fitToHeight="1" fitToWidth="1" horizontalDpi="600" verticalDpi="600" orientation="landscape" paperSize="9" scale="77" r:id="rId1"/>
</worksheet>
</file>

<file path=xl/worksheets/sheet43.xml><?xml version="1.0" encoding="utf-8"?>
<worksheet xmlns="http://schemas.openxmlformats.org/spreadsheetml/2006/main" xmlns:r="http://schemas.openxmlformats.org/officeDocument/2006/relationships">
  <dimension ref="A1:K26"/>
  <sheetViews>
    <sheetView zoomScalePageLayoutView="0" workbookViewId="0" topLeftCell="A1">
      <selection activeCell="D12" sqref="D12:J15"/>
    </sheetView>
  </sheetViews>
  <sheetFormatPr defaultColWidth="9.140625" defaultRowHeight="12.75"/>
  <cols>
    <col min="1" max="1" width="7.7109375" style="0" customWidth="1"/>
    <col min="2" max="2" width="12.00390625" style="0" customWidth="1"/>
    <col min="3" max="3" width="11.140625" style="0" customWidth="1"/>
    <col min="4" max="7" width="13.57421875" style="0" customWidth="1"/>
    <col min="8" max="8" width="12.8515625" style="0" customWidth="1"/>
    <col min="9" max="9" width="14.421875" style="0" customWidth="1"/>
    <col min="10" max="10" width="15.00390625" style="0" customWidth="1"/>
    <col min="11" max="11" width="13.7109375" style="0" customWidth="1"/>
  </cols>
  <sheetData>
    <row r="1" ht="12.75">
      <c r="K1" s="219" t="s">
        <v>749</v>
      </c>
    </row>
    <row r="2" spans="1:11" ht="18">
      <c r="A2" s="664" t="s">
        <v>0</v>
      </c>
      <c r="B2" s="664"/>
      <c r="C2" s="664"/>
      <c r="D2" s="664"/>
      <c r="E2" s="664"/>
      <c r="F2" s="664"/>
      <c r="G2" s="664"/>
      <c r="H2" s="664"/>
      <c r="I2" s="664"/>
      <c r="J2" s="664"/>
      <c r="K2" s="664"/>
    </row>
    <row r="3" spans="1:11" ht="21">
      <c r="A3" s="665" t="s">
        <v>827</v>
      </c>
      <c r="B3" s="665"/>
      <c r="C3" s="665"/>
      <c r="D3" s="665"/>
      <c r="E3" s="665"/>
      <c r="F3" s="665"/>
      <c r="G3" s="665"/>
      <c r="H3" s="665"/>
      <c r="I3" s="665"/>
      <c r="J3" s="665"/>
      <c r="K3" s="665"/>
    </row>
    <row r="4" spans="1:10" ht="15">
      <c r="A4" s="186"/>
      <c r="B4" s="186"/>
      <c r="C4" s="186"/>
      <c r="D4" s="186"/>
      <c r="E4" s="186"/>
      <c r="F4" s="186"/>
      <c r="G4" s="186"/>
      <c r="H4" s="186"/>
      <c r="I4" s="186"/>
      <c r="J4" s="186"/>
    </row>
    <row r="5" spans="1:11" ht="18">
      <c r="A5" s="664" t="s">
        <v>750</v>
      </c>
      <c r="B5" s="664"/>
      <c r="C5" s="664"/>
      <c r="D5" s="664"/>
      <c r="E5" s="664"/>
      <c r="F5" s="664"/>
      <c r="G5" s="664"/>
      <c r="H5" s="664"/>
      <c r="I5" s="664"/>
      <c r="J5" s="664"/>
      <c r="K5" s="664"/>
    </row>
    <row r="6" spans="1:9" ht="15">
      <c r="A6" s="187" t="s">
        <v>501</v>
      </c>
      <c r="B6" s="187"/>
      <c r="C6" s="187"/>
      <c r="D6" s="187"/>
      <c r="E6" s="187"/>
      <c r="F6" s="187"/>
      <c r="I6" s="187"/>
    </row>
    <row r="7" spans="1:10" ht="15">
      <c r="A7" s="187"/>
      <c r="B7" s="187"/>
      <c r="C7" s="187"/>
      <c r="D7" s="187"/>
      <c r="E7" s="187"/>
      <c r="F7" s="187"/>
      <c r="I7" s="187"/>
      <c r="J7" s="187" t="s">
        <v>967</v>
      </c>
    </row>
    <row r="8" spans="1:11" ht="21.75" customHeight="1">
      <c r="A8" s="781" t="s">
        <v>2</v>
      </c>
      <c r="B8" s="781" t="s">
        <v>35</v>
      </c>
      <c r="C8" s="592" t="s">
        <v>678</v>
      </c>
      <c r="D8" s="683"/>
      <c r="E8" s="593"/>
      <c r="F8" s="592" t="s">
        <v>679</v>
      </c>
      <c r="G8" s="683"/>
      <c r="H8" s="593"/>
      <c r="I8" s="627" t="s">
        <v>950</v>
      </c>
      <c r="J8" s="627" t="s">
        <v>951</v>
      </c>
      <c r="K8" s="627" t="s">
        <v>75</v>
      </c>
    </row>
    <row r="9" spans="1:11" ht="26.25" customHeight="1">
      <c r="A9" s="782"/>
      <c r="B9" s="782"/>
      <c r="C9" s="261" t="s">
        <v>680</v>
      </c>
      <c r="D9" s="261" t="s">
        <v>681</v>
      </c>
      <c r="E9" s="261" t="s">
        <v>682</v>
      </c>
      <c r="F9" s="261" t="s">
        <v>680</v>
      </c>
      <c r="G9" s="261" t="s">
        <v>681</v>
      </c>
      <c r="H9" s="261" t="s">
        <v>682</v>
      </c>
      <c r="I9" s="629"/>
      <c r="J9" s="629"/>
      <c r="K9" s="629"/>
    </row>
    <row r="10" spans="1:11" ht="15">
      <c r="A10" s="433">
        <v>1</v>
      </c>
      <c r="B10" s="433">
        <v>2</v>
      </c>
      <c r="C10" s="539">
        <v>3</v>
      </c>
      <c r="D10" s="539">
        <v>4</v>
      </c>
      <c r="E10" s="539">
        <v>5</v>
      </c>
      <c r="F10" s="539">
        <v>6</v>
      </c>
      <c r="G10" s="539">
        <v>7</v>
      </c>
      <c r="H10" s="539">
        <v>8</v>
      </c>
      <c r="I10" s="539">
        <v>9</v>
      </c>
      <c r="J10" s="539">
        <v>10</v>
      </c>
      <c r="K10" s="539">
        <v>11</v>
      </c>
    </row>
    <row r="11" spans="1:11" ht="15">
      <c r="A11" s="8">
        <v>1</v>
      </c>
      <c r="B11" s="19" t="s">
        <v>492</v>
      </c>
      <c r="C11" s="5"/>
      <c r="D11" s="5"/>
      <c r="E11" s="5"/>
      <c r="F11" s="5"/>
      <c r="G11" s="5"/>
      <c r="H11" s="5"/>
      <c r="I11" s="5"/>
      <c r="J11" s="5"/>
      <c r="K11" s="188"/>
    </row>
    <row r="12" spans="1:11" ht="15" customHeight="1">
      <c r="A12" s="8">
        <v>2</v>
      </c>
      <c r="B12" s="19" t="s">
        <v>493</v>
      </c>
      <c r="C12" s="5"/>
      <c r="D12" s="852" t="s">
        <v>532</v>
      </c>
      <c r="E12" s="853"/>
      <c r="F12" s="853"/>
      <c r="G12" s="853"/>
      <c r="H12" s="853"/>
      <c r="I12" s="853"/>
      <c r="J12" s="854"/>
      <c r="K12" s="188"/>
    </row>
    <row r="13" spans="1:11" ht="15">
      <c r="A13" s="8">
        <v>3</v>
      </c>
      <c r="B13" s="19" t="s">
        <v>494</v>
      </c>
      <c r="C13" s="5"/>
      <c r="D13" s="855"/>
      <c r="E13" s="856"/>
      <c r="F13" s="856"/>
      <c r="G13" s="856"/>
      <c r="H13" s="856"/>
      <c r="I13" s="856"/>
      <c r="J13" s="857"/>
      <c r="K13" s="188"/>
    </row>
    <row r="14" spans="1:11" ht="15">
      <c r="A14" s="8">
        <v>4</v>
      </c>
      <c r="B14" s="19" t="s">
        <v>495</v>
      </c>
      <c r="C14" s="5"/>
      <c r="D14" s="855"/>
      <c r="E14" s="856"/>
      <c r="F14" s="856"/>
      <c r="G14" s="856"/>
      <c r="H14" s="856"/>
      <c r="I14" s="856"/>
      <c r="J14" s="857"/>
      <c r="K14" s="188"/>
    </row>
    <row r="15" spans="1:11" ht="15">
      <c r="A15" s="8">
        <v>5</v>
      </c>
      <c r="B15" s="19" t="s">
        <v>496</v>
      </c>
      <c r="C15" s="5"/>
      <c r="D15" s="858"/>
      <c r="E15" s="859"/>
      <c r="F15" s="859"/>
      <c r="G15" s="859"/>
      <c r="H15" s="859"/>
      <c r="I15" s="859"/>
      <c r="J15" s="860"/>
      <c r="K15" s="188"/>
    </row>
    <row r="16" spans="1:11" ht="15">
      <c r="A16" s="8">
        <v>6</v>
      </c>
      <c r="B16" s="19" t="s">
        <v>497</v>
      </c>
      <c r="C16" s="5"/>
      <c r="D16" s="5"/>
      <c r="E16" s="5"/>
      <c r="F16" s="5"/>
      <c r="G16" s="5"/>
      <c r="H16" s="5"/>
      <c r="I16" s="5"/>
      <c r="J16" s="5"/>
      <c r="K16" s="188"/>
    </row>
    <row r="17" spans="1:11" ht="15">
      <c r="A17" s="8">
        <v>7</v>
      </c>
      <c r="B17" s="19" t="s">
        <v>498</v>
      </c>
      <c r="C17" s="5"/>
      <c r="D17" s="5"/>
      <c r="E17" s="5"/>
      <c r="F17" s="5"/>
      <c r="G17" s="5"/>
      <c r="H17" s="5"/>
      <c r="I17" s="5"/>
      <c r="J17" s="5"/>
      <c r="K17" s="188"/>
    </row>
    <row r="18" spans="1:11" ht="15">
      <c r="A18" s="8">
        <v>8</v>
      </c>
      <c r="B18" s="19" t="s">
        <v>499</v>
      </c>
      <c r="C18" s="5"/>
      <c r="D18" s="5"/>
      <c r="E18" s="5"/>
      <c r="F18" s="5"/>
      <c r="G18" s="5"/>
      <c r="H18" s="5"/>
      <c r="I18" s="5"/>
      <c r="J18" s="5"/>
      <c r="K18" s="188"/>
    </row>
    <row r="19" spans="1:11" ht="12.75">
      <c r="A19" s="27" t="s">
        <v>16</v>
      </c>
      <c r="B19" s="9"/>
      <c r="C19" s="9">
        <f>SUM(C11:C18)</f>
        <v>0</v>
      </c>
      <c r="D19" s="9">
        <f aca="true" t="shared" si="0" ref="D19:K19">SUM(D11:D18)</f>
        <v>0</v>
      </c>
      <c r="E19" s="9">
        <f t="shared" si="0"/>
        <v>0</v>
      </c>
      <c r="F19" s="9">
        <f t="shared" si="0"/>
        <v>0</v>
      </c>
      <c r="G19" s="9">
        <f t="shared" si="0"/>
        <v>0</v>
      </c>
      <c r="H19" s="9">
        <f t="shared" si="0"/>
        <v>0</v>
      </c>
      <c r="I19" s="9"/>
      <c r="J19" s="9"/>
      <c r="K19" s="9">
        <f t="shared" si="0"/>
        <v>0</v>
      </c>
    </row>
    <row r="22" spans="1:6" ht="12.75" customHeight="1">
      <c r="A22" s="191"/>
      <c r="B22" s="191"/>
      <c r="C22" s="191"/>
      <c r="D22" s="191"/>
      <c r="E22" s="191"/>
      <c r="F22" s="191"/>
    </row>
    <row r="23" spans="1:11" ht="12.75" customHeight="1">
      <c r="A23" s="191" t="s">
        <v>12</v>
      </c>
      <c r="B23" s="191"/>
      <c r="C23" s="191"/>
      <c r="D23" s="191"/>
      <c r="E23" s="191"/>
      <c r="F23" s="191"/>
      <c r="H23" s="204"/>
      <c r="I23" s="668"/>
      <c r="J23" s="668"/>
      <c r="K23" s="204"/>
    </row>
    <row r="24" spans="1:11" ht="12.75" customHeight="1">
      <c r="A24" s="191"/>
      <c r="B24" s="191"/>
      <c r="C24" s="191"/>
      <c r="D24" s="191"/>
      <c r="E24" s="191"/>
      <c r="F24" s="191"/>
      <c r="H24" s="204"/>
      <c r="I24" s="668" t="s">
        <v>1023</v>
      </c>
      <c r="J24" s="668"/>
      <c r="K24" s="204"/>
    </row>
    <row r="25" spans="6:11" ht="12.75" customHeight="1">
      <c r="F25" s="191"/>
      <c r="H25" s="31"/>
      <c r="I25" s="596" t="s">
        <v>504</v>
      </c>
      <c r="J25" s="596"/>
      <c r="K25" s="31"/>
    </row>
    <row r="26" ht="12.75">
      <c r="I26" s="29" t="s">
        <v>81</v>
      </c>
    </row>
  </sheetData>
  <sheetProtection/>
  <mergeCells count="14">
    <mergeCell ref="I24:J24"/>
    <mergeCell ref="I25:J25"/>
    <mergeCell ref="I8:I9"/>
    <mergeCell ref="J8:J9"/>
    <mergeCell ref="A8:A9"/>
    <mergeCell ref="B8:B9"/>
    <mergeCell ref="C8:E8"/>
    <mergeCell ref="F8:H8"/>
    <mergeCell ref="A2:K2"/>
    <mergeCell ref="A3:K3"/>
    <mergeCell ref="A5:K5"/>
    <mergeCell ref="D12:J15"/>
    <mergeCell ref="K8:K9"/>
    <mergeCell ref="I23:J23"/>
  </mergeCells>
  <printOptions/>
  <pageMargins left="0.52" right="0.29" top="0.99" bottom="0.75" header="0.3" footer="0.3"/>
  <pageSetup horizontalDpi="600" verticalDpi="600" orientation="landscape" paperSize="9" r:id="rId1"/>
</worksheet>
</file>

<file path=xl/worksheets/sheet44.xml><?xml version="1.0" encoding="utf-8"?>
<worksheet xmlns="http://schemas.openxmlformats.org/spreadsheetml/2006/main" xmlns:r="http://schemas.openxmlformats.org/officeDocument/2006/relationships">
  <sheetPr>
    <pageSetUpPr fitToPage="1"/>
  </sheetPr>
  <dimension ref="A1:M37"/>
  <sheetViews>
    <sheetView view="pageBreakPreview" zoomScale="90" zoomScaleNormal="85" zoomScaleSheetLayoutView="90" zoomScalePageLayoutView="0" workbookViewId="0" topLeftCell="A1">
      <selection activeCell="F20" sqref="F20"/>
    </sheetView>
  </sheetViews>
  <sheetFormatPr defaultColWidth="9.140625" defaultRowHeight="12.75"/>
  <cols>
    <col min="1" max="1" width="4.57421875" style="0" customWidth="1"/>
    <col min="2" max="2" width="14.00390625" style="0" customWidth="1"/>
    <col min="3" max="4" width="12.7109375" style="0" customWidth="1"/>
    <col min="5" max="5" width="10.8515625" style="0" customWidth="1"/>
    <col min="6" max="6" width="13.421875" style="0" customWidth="1"/>
    <col min="7" max="7" width="11.8515625" style="0" customWidth="1"/>
    <col min="8" max="8" width="14.28125" style="0" customWidth="1"/>
    <col min="9" max="9" width="13.28125" style="0" customWidth="1"/>
    <col min="10" max="10" width="15.28125" style="0" customWidth="1"/>
    <col min="11" max="11" width="13.00390625" style="0" customWidth="1"/>
    <col min="12" max="12" width="12.421875" style="0" customWidth="1"/>
  </cols>
  <sheetData>
    <row r="1" spans="1:12" ht="15">
      <c r="A1" s="89"/>
      <c r="B1" s="89"/>
      <c r="C1" s="89"/>
      <c r="D1" s="89"/>
      <c r="E1" s="89"/>
      <c r="F1" s="89"/>
      <c r="G1" s="89"/>
      <c r="H1" s="89"/>
      <c r="I1" s="89"/>
      <c r="K1" s="741" t="s">
        <v>84</v>
      </c>
      <c r="L1" s="741"/>
    </row>
    <row r="2" spans="1:12" ht="15.75">
      <c r="A2" s="650" t="s">
        <v>0</v>
      </c>
      <c r="B2" s="650"/>
      <c r="C2" s="650"/>
      <c r="D2" s="650"/>
      <c r="E2" s="650"/>
      <c r="F2" s="650"/>
      <c r="G2" s="650"/>
      <c r="H2" s="650"/>
      <c r="I2" s="650"/>
      <c r="J2" s="650"/>
      <c r="K2" s="650"/>
      <c r="L2" s="650"/>
    </row>
    <row r="3" spans="1:12" ht="20.25">
      <c r="A3" s="651" t="s">
        <v>827</v>
      </c>
      <c r="B3" s="651"/>
      <c r="C3" s="651"/>
      <c r="D3" s="651"/>
      <c r="E3" s="651"/>
      <c r="F3" s="651"/>
      <c r="G3" s="651"/>
      <c r="H3" s="651"/>
      <c r="I3" s="651"/>
      <c r="J3" s="651"/>
      <c r="K3" s="651"/>
      <c r="L3" s="651"/>
    </row>
    <row r="4" spans="1:12" ht="12.75">
      <c r="A4" s="89"/>
      <c r="B4" s="89"/>
      <c r="C4" s="89"/>
      <c r="D4" s="89"/>
      <c r="E4" s="89"/>
      <c r="F4" s="89"/>
      <c r="G4" s="89"/>
      <c r="H4" s="89"/>
      <c r="I4" s="89"/>
      <c r="J4" s="89"/>
      <c r="K4" s="89"/>
      <c r="L4" s="89"/>
    </row>
    <row r="5" spans="1:12" ht="15.75">
      <c r="A5" s="652" t="s">
        <v>860</v>
      </c>
      <c r="B5" s="652"/>
      <c r="C5" s="652"/>
      <c r="D5" s="652"/>
      <c r="E5" s="652"/>
      <c r="F5" s="652"/>
      <c r="G5" s="652"/>
      <c r="H5" s="652"/>
      <c r="I5" s="652"/>
      <c r="J5" s="652"/>
      <c r="K5" s="652"/>
      <c r="L5" s="652"/>
    </row>
    <row r="6" spans="1:12" ht="12.75">
      <c r="A6" s="89"/>
      <c r="B6" s="89"/>
      <c r="C6" s="89"/>
      <c r="D6" s="89"/>
      <c r="E6" s="89"/>
      <c r="F6" s="89"/>
      <c r="G6" s="89"/>
      <c r="H6" s="89"/>
      <c r="I6" s="89"/>
      <c r="J6" s="89"/>
      <c r="K6" s="89"/>
      <c r="L6" s="89"/>
    </row>
    <row r="7" spans="1:12" ht="12.75">
      <c r="A7" s="589" t="s">
        <v>491</v>
      </c>
      <c r="B7" s="589"/>
      <c r="C7" s="89"/>
      <c r="D7" s="89"/>
      <c r="E7" s="89"/>
      <c r="F7" s="89"/>
      <c r="G7" s="89"/>
      <c r="H7" s="866"/>
      <c r="I7" s="866"/>
      <c r="J7" s="89"/>
      <c r="K7" s="89"/>
      <c r="L7" s="89"/>
    </row>
    <row r="8" spans="1:12" ht="18">
      <c r="A8" s="92"/>
      <c r="B8" s="92"/>
      <c r="C8" s="89"/>
      <c r="D8" s="89"/>
      <c r="E8" s="89"/>
      <c r="F8" s="89"/>
      <c r="G8" s="89"/>
      <c r="H8" s="89"/>
      <c r="I8" s="233"/>
      <c r="J8" s="128"/>
      <c r="K8" s="113" t="s">
        <v>990</v>
      </c>
      <c r="L8" s="89"/>
    </row>
    <row r="9" spans="1:12" s="264" customFormat="1" ht="27.75" customHeight="1">
      <c r="A9" s="864" t="s">
        <v>521</v>
      </c>
      <c r="B9" s="864" t="s">
        <v>222</v>
      </c>
      <c r="C9" s="590" t="s">
        <v>404</v>
      </c>
      <c r="D9" s="590" t="s">
        <v>405</v>
      </c>
      <c r="E9" s="590" t="s">
        <v>221</v>
      </c>
      <c r="F9" s="590"/>
      <c r="G9" s="590" t="s">
        <v>466</v>
      </c>
      <c r="H9" s="590"/>
      <c r="I9" s="592" t="s">
        <v>233</v>
      </c>
      <c r="J9" s="593"/>
      <c r="K9" s="862" t="s">
        <v>237</v>
      </c>
      <c r="L9" s="863"/>
    </row>
    <row r="10" spans="1:12" s="264" customFormat="1" ht="41.25" customHeight="1">
      <c r="A10" s="865"/>
      <c r="B10" s="865"/>
      <c r="C10" s="590"/>
      <c r="D10" s="590"/>
      <c r="E10" s="261" t="s">
        <v>220</v>
      </c>
      <c r="F10" s="261" t="s">
        <v>201</v>
      </c>
      <c r="G10" s="261" t="s">
        <v>220</v>
      </c>
      <c r="H10" s="261" t="s">
        <v>201</v>
      </c>
      <c r="I10" s="299" t="s">
        <v>220</v>
      </c>
      <c r="J10" s="299" t="s">
        <v>201</v>
      </c>
      <c r="K10" s="261" t="s">
        <v>220</v>
      </c>
      <c r="L10" s="261" t="s">
        <v>201</v>
      </c>
    </row>
    <row r="11" spans="1:12" s="15" customFormat="1" ht="12.75">
      <c r="A11" s="94">
        <v>1</v>
      </c>
      <c r="B11" s="94">
        <v>2</v>
      </c>
      <c r="C11" s="94">
        <v>3</v>
      </c>
      <c r="D11" s="94">
        <v>4</v>
      </c>
      <c r="E11" s="94">
        <v>5</v>
      </c>
      <c r="F11" s="94">
        <v>6</v>
      </c>
      <c r="G11" s="94">
        <v>7</v>
      </c>
      <c r="H11" s="94">
        <v>8</v>
      </c>
      <c r="I11" s="94">
        <v>9</v>
      </c>
      <c r="J11" s="94">
        <v>10</v>
      </c>
      <c r="K11" s="93">
        <v>11</v>
      </c>
      <c r="L11" s="93">
        <v>12</v>
      </c>
    </row>
    <row r="12" spans="1:13" ht="17.25" customHeight="1">
      <c r="A12" s="275">
        <v>1</v>
      </c>
      <c r="B12" s="280" t="s">
        <v>492</v>
      </c>
      <c r="C12" s="557">
        <f>'AT-3'!G9</f>
        <v>927</v>
      </c>
      <c r="D12" s="557">
        <f>'enrolment vs availed_PY'!G11+'enrolment vs availed_UPY'!G11</f>
        <v>87752</v>
      </c>
      <c r="E12" s="558">
        <v>412</v>
      </c>
      <c r="F12" s="558">
        <v>28990</v>
      </c>
      <c r="G12" s="557">
        <f>C12</f>
        <v>927</v>
      </c>
      <c r="H12" s="558">
        <f>D12</f>
        <v>87752</v>
      </c>
      <c r="I12" s="557">
        <f>C12</f>
        <v>927</v>
      </c>
      <c r="J12" s="558">
        <f>H12</f>
        <v>87752</v>
      </c>
      <c r="K12" s="558">
        <f>C12</f>
        <v>927</v>
      </c>
      <c r="L12" s="558">
        <v>245</v>
      </c>
      <c r="M12" s="351"/>
    </row>
    <row r="13" spans="1:13" ht="17.25" customHeight="1">
      <c r="A13" s="275">
        <v>2</v>
      </c>
      <c r="B13" s="280" t="s">
        <v>493</v>
      </c>
      <c r="C13" s="557">
        <f>'AT-3'!G10</f>
        <v>881</v>
      </c>
      <c r="D13" s="557">
        <f>'enrolment vs availed_PY'!G12+'enrolment vs availed_UPY'!G12</f>
        <v>64422</v>
      </c>
      <c r="E13" s="558">
        <v>392</v>
      </c>
      <c r="F13" s="558">
        <v>21282</v>
      </c>
      <c r="G13" s="557">
        <f aca="true" t="shared" si="0" ref="G13:G19">C13</f>
        <v>881</v>
      </c>
      <c r="H13" s="558">
        <f aca="true" t="shared" si="1" ref="H13:H19">D13</f>
        <v>64422</v>
      </c>
      <c r="I13" s="557">
        <f aca="true" t="shared" si="2" ref="I13:I19">C13</f>
        <v>881</v>
      </c>
      <c r="J13" s="558">
        <f aca="true" t="shared" si="3" ref="J13:J19">H13</f>
        <v>64422</v>
      </c>
      <c r="K13" s="558">
        <f aca="true" t="shared" si="4" ref="K13:K19">C13</f>
        <v>881</v>
      </c>
      <c r="L13" s="558">
        <v>181</v>
      </c>
      <c r="M13" s="351"/>
    </row>
    <row r="14" spans="1:13" ht="17.25" customHeight="1">
      <c r="A14" s="275">
        <v>3</v>
      </c>
      <c r="B14" s="280" t="s">
        <v>494</v>
      </c>
      <c r="C14" s="557">
        <f>'AT-3'!G11</f>
        <v>676</v>
      </c>
      <c r="D14" s="557">
        <f>'enrolment vs availed_PY'!G13+'enrolment vs availed_UPY'!G13</f>
        <v>37664</v>
      </c>
      <c r="E14" s="558">
        <v>301</v>
      </c>
      <c r="F14" s="558">
        <v>12443</v>
      </c>
      <c r="G14" s="557">
        <f t="shared" si="0"/>
        <v>676</v>
      </c>
      <c r="H14" s="558">
        <f t="shared" si="1"/>
        <v>37664</v>
      </c>
      <c r="I14" s="557">
        <f t="shared" si="2"/>
        <v>676</v>
      </c>
      <c r="J14" s="558">
        <f t="shared" si="3"/>
        <v>37664</v>
      </c>
      <c r="K14" s="558">
        <f t="shared" si="4"/>
        <v>676</v>
      </c>
      <c r="L14" s="558">
        <v>106</v>
      </c>
      <c r="M14" s="351"/>
    </row>
    <row r="15" spans="1:13" ht="17.25" customHeight="1">
      <c r="A15" s="275">
        <v>4</v>
      </c>
      <c r="B15" s="280" t="s">
        <v>495</v>
      </c>
      <c r="C15" s="557">
        <f>'AT-3'!G12</f>
        <v>815</v>
      </c>
      <c r="D15" s="557">
        <f>'enrolment vs availed_PY'!G14+'enrolment vs availed_UPY'!G14</f>
        <v>53870</v>
      </c>
      <c r="E15" s="558">
        <v>362</v>
      </c>
      <c r="F15" s="558">
        <v>17797</v>
      </c>
      <c r="G15" s="557">
        <f t="shared" si="0"/>
        <v>815</v>
      </c>
      <c r="H15" s="558">
        <f t="shared" si="1"/>
        <v>53870</v>
      </c>
      <c r="I15" s="557">
        <f t="shared" si="2"/>
        <v>815</v>
      </c>
      <c r="J15" s="558">
        <f t="shared" si="3"/>
        <v>53870</v>
      </c>
      <c r="K15" s="558">
        <f t="shared" si="4"/>
        <v>815</v>
      </c>
      <c r="L15" s="558">
        <v>151</v>
      </c>
      <c r="M15" s="351"/>
    </row>
    <row r="16" spans="1:13" ht="17.25" customHeight="1">
      <c r="A16" s="275">
        <v>5</v>
      </c>
      <c r="B16" s="280" t="s">
        <v>496</v>
      </c>
      <c r="C16" s="557">
        <f>'AT-3'!G13</f>
        <v>922</v>
      </c>
      <c r="D16" s="557">
        <f>'enrolment vs availed_PY'!G15+'enrolment vs availed_UPY'!G15</f>
        <v>56959</v>
      </c>
      <c r="E16" s="558">
        <v>409</v>
      </c>
      <c r="F16" s="558">
        <v>18817</v>
      </c>
      <c r="G16" s="557">
        <f t="shared" si="0"/>
        <v>922</v>
      </c>
      <c r="H16" s="558">
        <f t="shared" si="1"/>
        <v>56959</v>
      </c>
      <c r="I16" s="557">
        <f t="shared" si="2"/>
        <v>922</v>
      </c>
      <c r="J16" s="558">
        <f t="shared" si="3"/>
        <v>56959</v>
      </c>
      <c r="K16" s="558">
        <f t="shared" si="4"/>
        <v>922</v>
      </c>
      <c r="L16" s="558">
        <v>160</v>
      </c>
      <c r="M16" s="351"/>
    </row>
    <row r="17" spans="1:13" ht="17.25" customHeight="1">
      <c r="A17" s="275">
        <v>6</v>
      </c>
      <c r="B17" s="280" t="s">
        <v>497</v>
      </c>
      <c r="C17" s="557">
        <f>'AT-3'!G14</f>
        <v>475</v>
      </c>
      <c r="D17" s="557">
        <f>'enrolment vs availed_PY'!G16+'enrolment vs availed_UPY'!G16</f>
        <v>42185</v>
      </c>
      <c r="E17" s="558">
        <v>211</v>
      </c>
      <c r="F17" s="558">
        <v>13936</v>
      </c>
      <c r="G17" s="557">
        <f t="shared" si="0"/>
        <v>475</v>
      </c>
      <c r="H17" s="558">
        <f t="shared" si="1"/>
        <v>42185</v>
      </c>
      <c r="I17" s="557">
        <f t="shared" si="2"/>
        <v>475</v>
      </c>
      <c r="J17" s="558">
        <f t="shared" si="3"/>
        <v>42185</v>
      </c>
      <c r="K17" s="558">
        <f t="shared" si="4"/>
        <v>475</v>
      </c>
      <c r="L17" s="558">
        <v>118</v>
      </c>
      <c r="M17" s="351"/>
    </row>
    <row r="18" spans="1:13" ht="17.25" customHeight="1">
      <c r="A18" s="275">
        <v>7</v>
      </c>
      <c r="B18" s="280" t="s">
        <v>498</v>
      </c>
      <c r="C18" s="557">
        <f>'AT-3'!G15</f>
        <v>719</v>
      </c>
      <c r="D18" s="557">
        <f>'enrolment vs availed_PY'!G17+'enrolment vs availed_UPY'!G17</f>
        <v>62395</v>
      </c>
      <c r="E18" s="558">
        <v>320</v>
      </c>
      <c r="F18" s="558">
        <v>20613</v>
      </c>
      <c r="G18" s="557">
        <f t="shared" si="0"/>
        <v>719</v>
      </c>
      <c r="H18" s="558">
        <f t="shared" si="1"/>
        <v>62395</v>
      </c>
      <c r="I18" s="557">
        <f t="shared" si="2"/>
        <v>719</v>
      </c>
      <c r="J18" s="558">
        <f t="shared" si="3"/>
        <v>62395</v>
      </c>
      <c r="K18" s="558">
        <f t="shared" si="4"/>
        <v>719</v>
      </c>
      <c r="L18" s="558">
        <v>175</v>
      </c>
      <c r="M18" s="351"/>
    </row>
    <row r="19" spans="1:13" ht="17.25" customHeight="1">
      <c r="A19" s="275">
        <v>8</v>
      </c>
      <c r="B19" s="280" t="s">
        <v>499</v>
      </c>
      <c r="C19" s="557">
        <f>'AT-3'!G16</f>
        <v>1153</v>
      </c>
      <c r="D19" s="557">
        <f>'enrolment vs availed_PY'!G18+'enrolment vs availed_UPY'!G18</f>
        <v>60278</v>
      </c>
      <c r="E19" s="558">
        <v>513</v>
      </c>
      <c r="F19" s="558">
        <v>19913</v>
      </c>
      <c r="G19" s="557">
        <f t="shared" si="0"/>
        <v>1153</v>
      </c>
      <c r="H19" s="558">
        <f t="shared" si="1"/>
        <v>60278</v>
      </c>
      <c r="I19" s="557">
        <f t="shared" si="2"/>
        <v>1153</v>
      </c>
      <c r="J19" s="558">
        <f t="shared" si="3"/>
        <v>60278</v>
      </c>
      <c r="K19" s="558">
        <f t="shared" si="4"/>
        <v>1153</v>
      </c>
      <c r="L19" s="558">
        <v>169</v>
      </c>
      <c r="M19" s="351"/>
    </row>
    <row r="20" spans="1:13" ht="17.25" customHeight="1">
      <c r="A20" s="159"/>
      <c r="B20" s="279" t="s">
        <v>500</v>
      </c>
      <c r="C20" s="559">
        <f>SUM(C12:C19)</f>
        <v>6568</v>
      </c>
      <c r="D20" s="559">
        <f>SUM(D12:D19)</f>
        <v>465525</v>
      </c>
      <c r="E20" s="559">
        <f aca="true" t="shared" si="5" ref="E20:L20">SUM(E12:E19)</f>
        <v>2920</v>
      </c>
      <c r="F20" s="559">
        <f t="shared" si="5"/>
        <v>153791</v>
      </c>
      <c r="G20" s="559">
        <f t="shared" si="5"/>
        <v>6568</v>
      </c>
      <c r="H20" s="559">
        <f t="shared" si="5"/>
        <v>465525</v>
      </c>
      <c r="I20" s="559">
        <f t="shared" si="5"/>
        <v>6568</v>
      </c>
      <c r="J20" s="559">
        <f t="shared" si="5"/>
        <v>465525</v>
      </c>
      <c r="K20" s="559">
        <f t="shared" si="5"/>
        <v>6568</v>
      </c>
      <c r="L20" s="559">
        <f t="shared" si="5"/>
        <v>1305</v>
      </c>
      <c r="M20" s="351"/>
    </row>
    <row r="21" spans="1:12" ht="12.75">
      <c r="A21" s="89"/>
      <c r="B21" s="89"/>
      <c r="C21" s="89"/>
      <c r="D21" s="89"/>
      <c r="E21" s="89"/>
      <c r="F21" s="89" t="s">
        <v>11</v>
      </c>
      <c r="G21" s="89"/>
      <c r="H21" s="89"/>
      <c r="I21" s="89"/>
      <c r="J21" s="89" t="s">
        <v>11</v>
      </c>
      <c r="K21" s="89" t="s">
        <v>11</v>
      </c>
      <c r="L21" s="89" t="s">
        <v>11</v>
      </c>
    </row>
    <row r="22" spans="1:12" ht="12.75">
      <c r="A22" s="501" t="s">
        <v>11</v>
      </c>
      <c r="B22" s="501"/>
      <c r="C22" s="501"/>
      <c r="D22" s="501"/>
      <c r="E22" s="501"/>
      <c r="F22" s="501"/>
      <c r="G22" s="501"/>
      <c r="H22" s="501"/>
      <c r="I22" s="501"/>
      <c r="J22" s="501"/>
      <c r="K22" s="501"/>
      <c r="L22" s="501"/>
    </row>
    <row r="23" spans="1:12" ht="12.75">
      <c r="A23" s="89"/>
      <c r="B23" s="89"/>
      <c r="C23" s="89"/>
      <c r="D23" s="89"/>
      <c r="E23" s="458"/>
      <c r="F23" s="89"/>
      <c r="G23" s="89"/>
      <c r="H23" s="89"/>
      <c r="I23" s="89"/>
      <c r="J23" s="89"/>
      <c r="K23" s="89"/>
      <c r="L23" s="89"/>
    </row>
    <row r="24" spans="1:12" ht="15.75" customHeight="1">
      <c r="A24" s="100" t="s">
        <v>12</v>
      </c>
      <c r="B24" s="100"/>
      <c r="C24" s="100"/>
      <c r="D24" s="100"/>
      <c r="E24" s="458"/>
      <c r="F24" s="89"/>
      <c r="G24" s="100"/>
      <c r="H24" s="459"/>
      <c r="I24" s="100"/>
      <c r="J24" s="861"/>
      <c r="K24" s="861"/>
      <c r="L24" s="861"/>
    </row>
    <row r="25" spans="2:12" ht="15.75" customHeight="1">
      <c r="B25" s="131"/>
      <c r="C25" s="131"/>
      <c r="D25" s="131"/>
      <c r="E25" s="458"/>
      <c r="F25" s="89"/>
      <c r="G25" s="131"/>
      <c r="H25" s="460"/>
      <c r="I25" s="131"/>
      <c r="J25" s="861" t="s">
        <v>1023</v>
      </c>
      <c r="K25" s="861"/>
      <c r="L25" s="861"/>
    </row>
    <row r="26" spans="1:12" ht="15" customHeight="1">
      <c r="A26" s="131"/>
      <c r="B26" s="131"/>
      <c r="C26" s="131"/>
      <c r="D26" s="131"/>
      <c r="E26" s="458"/>
      <c r="F26" s="89"/>
      <c r="G26" s="131"/>
      <c r="H26" s="460"/>
      <c r="I26" s="131"/>
      <c r="J26" s="861" t="s">
        <v>504</v>
      </c>
      <c r="K26" s="861"/>
      <c r="L26" s="861"/>
    </row>
    <row r="27" spans="1:12" ht="15.75">
      <c r="A27" s="89"/>
      <c r="B27" s="89"/>
      <c r="C27" s="89"/>
      <c r="D27" s="89"/>
      <c r="E27" s="458"/>
      <c r="F27" s="89"/>
      <c r="H27" s="460"/>
      <c r="J27" s="31" t="s">
        <v>572</v>
      </c>
      <c r="K27" s="31"/>
      <c r="L27" s="31"/>
    </row>
    <row r="28" spans="5:8" ht="15.75">
      <c r="E28" s="458"/>
      <c r="F28" s="89"/>
      <c r="H28" s="460"/>
    </row>
    <row r="29" spans="5:8" ht="15.75">
      <c r="E29" s="458"/>
      <c r="F29" s="89"/>
      <c r="H29" s="460"/>
    </row>
    <row r="30" spans="5:8" ht="15.75">
      <c r="E30" s="458"/>
      <c r="F30" s="89"/>
      <c r="H30" s="460"/>
    </row>
    <row r="31" spans="5:8" ht="15.75">
      <c r="E31" s="458"/>
      <c r="F31" s="89"/>
      <c r="H31" s="460"/>
    </row>
    <row r="32" spans="5:8" ht="15.75">
      <c r="E32" s="89"/>
      <c r="F32" s="459"/>
      <c r="H32" s="460"/>
    </row>
    <row r="33" spans="5:8" ht="15.75">
      <c r="E33" s="89"/>
      <c r="F33" s="100"/>
      <c r="H33" s="131"/>
    </row>
    <row r="34" spans="5:6" ht="12.75">
      <c r="E34" s="89"/>
      <c r="F34" s="351"/>
    </row>
    <row r="35" spans="5:6" ht="12.75">
      <c r="E35" s="351"/>
      <c r="F35" s="351"/>
    </row>
    <row r="36" spans="5:6" ht="12.75">
      <c r="E36" s="351"/>
      <c r="F36" s="351"/>
    </row>
    <row r="37" spans="5:6" ht="12.75">
      <c r="E37" s="351"/>
      <c r="F37" s="351"/>
    </row>
  </sheetData>
  <sheetProtection/>
  <mergeCells count="17">
    <mergeCell ref="A2:L2"/>
    <mergeCell ref="A3:L3"/>
    <mergeCell ref="A5:L5"/>
    <mergeCell ref="K1:L1"/>
    <mergeCell ref="G9:H9"/>
    <mergeCell ref="I9:J9"/>
    <mergeCell ref="H7:I7"/>
    <mergeCell ref="J24:L24"/>
    <mergeCell ref="J25:L25"/>
    <mergeCell ref="J26:L26"/>
    <mergeCell ref="A7:B7"/>
    <mergeCell ref="D9:D10"/>
    <mergeCell ref="E9:F9"/>
    <mergeCell ref="K9:L9"/>
    <mergeCell ref="B9:B10"/>
    <mergeCell ref="A9:A10"/>
    <mergeCell ref="C9:C10"/>
  </mergeCells>
  <printOptions horizontalCentered="1"/>
  <pageMargins left="0.7086614173228347" right="0.25" top="0.99" bottom="0" header="0.69" footer="0.31496062992125984"/>
  <pageSetup fitToHeight="1" fitToWidth="1" horizontalDpi="600" verticalDpi="600" orientation="landscape" paperSize="9" scale="94" r:id="rId1"/>
  <colBreaks count="1" manualBreakCount="1">
    <brk id="12" max="37" man="1"/>
  </colBreaks>
</worksheet>
</file>

<file path=xl/worksheets/sheet45.xml><?xml version="1.0" encoding="utf-8"?>
<worksheet xmlns="http://schemas.openxmlformats.org/spreadsheetml/2006/main" xmlns:r="http://schemas.openxmlformats.org/officeDocument/2006/relationships">
  <sheetPr>
    <pageSetUpPr fitToPage="1"/>
  </sheetPr>
  <dimension ref="A1:IG28"/>
  <sheetViews>
    <sheetView view="pageBreakPreview" zoomScaleSheetLayoutView="100" zoomScalePageLayoutView="0" workbookViewId="0" topLeftCell="A1">
      <selection activeCell="B10" sqref="B10:B11"/>
    </sheetView>
  </sheetViews>
  <sheetFormatPr defaultColWidth="8.8515625" defaultRowHeight="12.75"/>
  <cols>
    <col min="1" max="1" width="7.140625" style="89" customWidth="1"/>
    <col min="2" max="2" width="17.28125" style="89" customWidth="1"/>
    <col min="3" max="3" width="21.57421875" style="89" customWidth="1"/>
    <col min="4" max="4" width="23.140625" style="89" customWidth="1"/>
    <col min="5" max="5" width="22.140625" style="89" customWidth="1"/>
    <col min="6" max="6" width="20.7109375" style="89" customWidth="1"/>
    <col min="7" max="16384" width="8.8515625" style="89" customWidth="1"/>
  </cols>
  <sheetData>
    <row r="1" spans="4:6" ht="12.75" customHeight="1">
      <c r="D1" s="254"/>
      <c r="E1" s="254"/>
      <c r="F1" s="255" t="s">
        <v>96</v>
      </c>
    </row>
    <row r="2" spans="2:6" ht="15" customHeight="1">
      <c r="B2" s="650" t="s">
        <v>0</v>
      </c>
      <c r="C2" s="650"/>
      <c r="D2" s="650"/>
      <c r="E2" s="650"/>
      <c r="F2" s="650"/>
    </row>
    <row r="3" spans="2:6" ht="20.25">
      <c r="B3" s="651" t="s">
        <v>827</v>
      </c>
      <c r="C3" s="651"/>
      <c r="D3" s="651"/>
      <c r="E3" s="651"/>
      <c r="F3" s="651"/>
    </row>
    <row r="4" ht="11.25" customHeight="1"/>
    <row r="5" spans="1:6" ht="12.75">
      <c r="A5" s="868" t="s">
        <v>463</v>
      </c>
      <c r="B5" s="868"/>
      <c r="C5" s="868"/>
      <c r="D5" s="868"/>
      <c r="E5" s="868"/>
      <c r="F5" s="868"/>
    </row>
    <row r="6" spans="1:6" ht="8.25" customHeight="1">
      <c r="A6" s="91"/>
      <c r="B6" s="91"/>
      <c r="C6" s="91"/>
      <c r="D6" s="91"/>
      <c r="E6" s="91"/>
      <c r="F6" s="91"/>
    </row>
    <row r="7" spans="1:6" ht="15.75">
      <c r="A7" s="589" t="s">
        <v>491</v>
      </c>
      <c r="B7" s="589"/>
      <c r="C7" s="91"/>
      <c r="D7" s="91"/>
      <c r="E7" s="91"/>
      <c r="F7" s="91"/>
    </row>
    <row r="9" ht="18" customHeight="1" hidden="1">
      <c r="A9" s="92" t="s">
        <v>1</v>
      </c>
    </row>
    <row r="10" spans="1:6" s="311" customFormat="1" ht="30" customHeight="1">
      <c r="A10" s="864" t="s">
        <v>2</v>
      </c>
      <c r="B10" s="864" t="s">
        <v>3</v>
      </c>
      <c r="C10" s="869" t="s">
        <v>459</v>
      </c>
      <c r="D10" s="869"/>
      <c r="E10" s="869" t="s">
        <v>462</v>
      </c>
      <c r="F10" s="869"/>
    </row>
    <row r="11" spans="1:7" s="313" customFormat="1" ht="25.5">
      <c r="A11" s="864"/>
      <c r="B11" s="864"/>
      <c r="C11" s="266" t="s">
        <v>460</v>
      </c>
      <c r="D11" s="266" t="s">
        <v>461</v>
      </c>
      <c r="E11" s="266" t="s">
        <v>460</v>
      </c>
      <c r="F11" s="266" t="s">
        <v>461</v>
      </c>
      <c r="G11" s="312"/>
    </row>
    <row r="12" spans="1:6" s="157" customFormat="1" ht="12.75">
      <c r="A12" s="156">
        <v>1</v>
      </c>
      <c r="B12" s="156">
        <v>2</v>
      </c>
      <c r="C12" s="156">
        <v>3</v>
      </c>
      <c r="D12" s="156">
        <v>4</v>
      </c>
      <c r="E12" s="156">
        <v>5</v>
      </c>
      <c r="F12" s="156">
        <v>6</v>
      </c>
    </row>
    <row r="13" spans="1:6" ht="12.75">
      <c r="A13" s="8">
        <v>1</v>
      </c>
      <c r="B13" s="19" t="s">
        <v>492</v>
      </c>
      <c r="C13" s="97">
        <f>'AT-3'!C9</f>
        <v>618</v>
      </c>
      <c r="D13" s="97">
        <f>C13</f>
        <v>618</v>
      </c>
      <c r="E13" s="97">
        <f>'AT-3'!D9</f>
        <v>309</v>
      </c>
      <c r="F13" s="97">
        <f>E13</f>
        <v>309</v>
      </c>
    </row>
    <row r="14" spans="1:6" ht="12.75">
      <c r="A14" s="8">
        <v>2</v>
      </c>
      <c r="B14" s="19" t="s">
        <v>493</v>
      </c>
      <c r="C14" s="97">
        <f>'AT-3'!C10</f>
        <v>597</v>
      </c>
      <c r="D14" s="97">
        <f aca="true" t="shared" si="0" ref="D14:D20">C14</f>
        <v>597</v>
      </c>
      <c r="E14" s="97">
        <f>'AT-3'!D10</f>
        <v>284</v>
      </c>
      <c r="F14" s="97">
        <f aca="true" t="shared" si="1" ref="F14:F20">E14</f>
        <v>284</v>
      </c>
    </row>
    <row r="15" spans="1:6" ht="12.75">
      <c r="A15" s="8">
        <v>3</v>
      </c>
      <c r="B15" s="19" t="s">
        <v>494</v>
      </c>
      <c r="C15" s="97">
        <f>'AT-3'!C11</f>
        <v>465</v>
      </c>
      <c r="D15" s="97">
        <f t="shared" si="0"/>
        <v>465</v>
      </c>
      <c r="E15" s="97">
        <f>'AT-3'!D11</f>
        <v>211</v>
      </c>
      <c r="F15" s="97">
        <f t="shared" si="1"/>
        <v>211</v>
      </c>
    </row>
    <row r="16" spans="1:6" ht="12.75">
      <c r="A16" s="8">
        <v>4</v>
      </c>
      <c r="B16" s="19" t="s">
        <v>495</v>
      </c>
      <c r="C16" s="97">
        <f>'AT-3'!C12</f>
        <v>539</v>
      </c>
      <c r="D16" s="97">
        <f t="shared" si="0"/>
        <v>539</v>
      </c>
      <c r="E16" s="97">
        <f>'AT-3'!D12</f>
        <v>276</v>
      </c>
      <c r="F16" s="97">
        <f t="shared" si="1"/>
        <v>276</v>
      </c>
    </row>
    <row r="17" spans="1:6" ht="12.75">
      <c r="A17" s="8">
        <v>5</v>
      </c>
      <c r="B17" s="19" t="s">
        <v>496</v>
      </c>
      <c r="C17" s="97">
        <f>'AT-3'!C13</f>
        <v>620</v>
      </c>
      <c r="D17" s="97">
        <f t="shared" si="0"/>
        <v>620</v>
      </c>
      <c r="E17" s="97">
        <f>'AT-3'!D13</f>
        <v>302</v>
      </c>
      <c r="F17" s="97">
        <f t="shared" si="1"/>
        <v>302</v>
      </c>
    </row>
    <row r="18" spans="1:6" ht="12.75">
      <c r="A18" s="8">
        <v>6</v>
      </c>
      <c r="B18" s="19" t="s">
        <v>497</v>
      </c>
      <c r="C18" s="97">
        <f>'AT-3'!C14</f>
        <v>328</v>
      </c>
      <c r="D18" s="97">
        <f t="shared" si="0"/>
        <v>328</v>
      </c>
      <c r="E18" s="97">
        <f>'AT-3'!D14</f>
        <v>147</v>
      </c>
      <c r="F18" s="97">
        <f t="shared" si="1"/>
        <v>147</v>
      </c>
    </row>
    <row r="19" spans="1:6" ht="12.75">
      <c r="A19" s="8">
        <v>7</v>
      </c>
      <c r="B19" s="19" t="s">
        <v>498</v>
      </c>
      <c r="C19" s="97">
        <f>'AT-3'!C15</f>
        <v>478</v>
      </c>
      <c r="D19" s="97">
        <f t="shared" si="0"/>
        <v>478</v>
      </c>
      <c r="E19" s="97">
        <f>'AT-3'!D15</f>
        <v>241</v>
      </c>
      <c r="F19" s="97">
        <f t="shared" si="1"/>
        <v>241</v>
      </c>
    </row>
    <row r="20" spans="1:6" ht="12.75">
      <c r="A20" s="8">
        <v>8</v>
      </c>
      <c r="B20" s="19" t="s">
        <v>499</v>
      </c>
      <c r="C20" s="97">
        <f>'AT-3'!C16</f>
        <v>826</v>
      </c>
      <c r="D20" s="97">
        <f t="shared" si="0"/>
        <v>826</v>
      </c>
      <c r="E20" s="97">
        <f>'AT-3'!D16</f>
        <v>327</v>
      </c>
      <c r="F20" s="97">
        <f t="shared" si="1"/>
        <v>327</v>
      </c>
    </row>
    <row r="21" spans="1:6" ht="12.75">
      <c r="A21" s="3"/>
      <c r="B21" s="27" t="s">
        <v>500</v>
      </c>
      <c r="C21" s="97">
        <f>SUM(C13:C20)</f>
        <v>4471</v>
      </c>
      <c r="D21" s="97">
        <f>SUM(D13:D20)</f>
        <v>4471</v>
      </c>
      <c r="E21" s="97">
        <f>SUM(E13:E20)</f>
        <v>2097</v>
      </c>
      <c r="F21" s="97">
        <f>SUM(F13:F20)</f>
        <v>2097</v>
      </c>
    </row>
    <row r="22" ht="12.75">
      <c r="A22" s="99"/>
    </row>
    <row r="23" spans="1:241" ht="12.75">
      <c r="A23" s="867"/>
      <c r="B23" s="867"/>
      <c r="C23" s="867"/>
      <c r="D23" s="867"/>
      <c r="E23" s="867"/>
      <c r="F23" s="867"/>
      <c r="G23" s="867"/>
      <c r="H23" s="867"/>
      <c r="I23" s="867"/>
      <c r="J23" s="867"/>
      <c r="K23" s="867"/>
      <c r="L23" s="867"/>
      <c r="M23" s="867"/>
      <c r="N23" s="867"/>
      <c r="O23" s="867"/>
      <c r="P23" s="867"/>
      <c r="Q23" s="867"/>
      <c r="R23" s="867"/>
      <c r="S23" s="867"/>
      <c r="T23" s="867"/>
      <c r="U23" s="867"/>
      <c r="V23" s="867"/>
      <c r="W23" s="867"/>
      <c r="X23" s="867"/>
      <c r="Y23" s="867"/>
      <c r="Z23" s="867"/>
      <c r="AA23" s="867"/>
      <c r="AB23" s="867"/>
      <c r="AC23" s="867"/>
      <c r="AD23" s="867"/>
      <c r="AE23" s="867"/>
      <c r="AF23" s="867"/>
      <c r="AG23" s="867"/>
      <c r="AH23" s="867"/>
      <c r="AI23" s="867"/>
      <c r="AJ23" s="867"/>
      <c r="AK23" s="867"/>
      <c r="AL23" s="867"/>
      <c r="AM23" s="867"/>
      <c r="AN23" s="867"/>
      <c r="AO23" s="867"/>
      <c r="AP23" s="867"/>
      <c r="AQ23" s="867"/>
      <c r="AR23" s="867"/>
      <c r="AS23" s="867"/>
      <c r="AT23" s="867"/>
      <c r="AU23" s="867"/>
      <c r="AV23" s="867"/>
      <c r="AW23" s="867"/>
      <c r="AX23" s="867"/>
      <c r="AY23" s="867"/>
      <c r="AZ23" s="867"/>
      <c r="BA23" s="867"/>
      <c r="BB23" s="867"/>
      <c r="BC23" s="867"/>
      <c r="BD23" s="867"/>
      <c r="BE23" s="867"/>
      <c r="BF23" s="867"/>
      <c r="BG23" s="867"/>
      <c r="BH23" s="867"/>
      <c r="BI23" s="867"/>
      <c r="BJ23" s="867"/>
      <c r="BK23" s="867"/>
      <c r="BL23" s="867"/>
      <c r="BM23" s="867"/>
      <c r="BN23" s="867"/>
      <c r="BO23" s="867"/>
      <c r="BP23" s="867"/>
      <c r="BQ23" s="867"/>
      <c r="BR23" s="867"/>
      <c r="BS23" s="867"/>
      <c r="BT23" s="867"/>
      <c r="BU23" s="867"/>
      <c r="BV23" s="867"/>
      <c r="BW23" s="867"/>
      <c r="BX23" s="867"/>
      <c r="BY23" s="867"/>
      <c r="BZ23" s="867"/>
      <c r="CA23" s="867"/>
      <c r="CB23" s="867"/>
      <c r="CC23" s="867"/>
      <c r="CD23" s="867"/>
      <c r="CE23" s="867"/>
      <c r="CF23" s="867"/>
      <c r="CG23" s="867"/>
      <c r="CH23" s="867"/>
      <c r="CI23" s="867"/>
      <c r="CJ23" s="867"/>
      <c r="CK23" s="867"/>
      <c r="CL23" s="867"/>
      <c r="CM23" s="867"/>
      <c r="CN23" s="867"/>
      <c r="CO23" s="867"/>
      <c r="CP23" s="867"/>
      <c r="CQ23" s="867"/>
      <c r="CR23" s="867"/>
      <c r="CS23" s="867"/>
      <c r="CT23" s="867"/>
      <c r="CU23" s="867"/>
      <c r="CV23" s="867"/>
      <c r="CW23" s="867"/>
      <c r="CX23" s="867"/>
      <c r="CY23" s="867"/>
      <c r="CZ23" s="867"/>
      <c r="DA23" s="867"/>
      <c r="DB23" s="867"/>
      <c r="DC23" s="867"/>
      <c r="DD23" s="867"/>
      <c r="DE23" s="867"/>
      <c r="DF23" s="867"/>
      <c r="DG23" s="867"/>
      <c r="DH23" s="867"/>
      <c r="DI23" s="867"/>
      <c r="DJ23" s="867"/>
      <c r="DK23" s="867"/>
      <c r="DL23" s="867"/>
      <c r="DM23" s="867"/>
      <c r="DN23" s="867"/>
      <c r="DO23" s="867"/>
      <c r="DP23" s="867"/>
      <c r="DQ23" s="867"/>
      <c r="DR23" s="867"/>
      <c r="DS23" s="867"/>
      <c r="DT23" s="867"/>
      <c r="DU23" s="867"/>
      <c r="DV23" s="867"/>
      <c r="DW23" s="867"/>
      <c r="DX23" s="867"/>
      <c r="DY23" s="867"/>
      <c r="DZ23" s="867"/>
      <c r="EA23" s="867"/>
      <c r="EB23" s="867"/>
      <c r="EC23" s="867"/>
      <c r="ED23" s="867"/>
      <c r="EE23" s="867"/>
      <c r="EF23" s="867"/>
      <c r="EG23" s="867"/>
      <c r="EH23" s="867"/>
      <c r="EI23" s="867"/>
      <c r="EJ23" s="867"/>
      <c r="EK23" s="867"/>
      <c r="EL23" s="867"/>
      <c r="EM23" s="867"/>
      <c r="EN23" s="867"/>
      <c r="EO23" s="867"/>
      <c r="EP23" s="867"/>
      <c r="EQ23" s="867"/>
      <c r="ER23" s="867"/>
      <c r="ES23" s="867"/>
      <c r="ET23" s="867"/>
      <c r="EU23" s="867"/>
      <c r="EV23" s="867"/>
      <c r="EW23" s="867"/>
      <c r="EX23" s="867"/>
      <c r="EY23" s="867"/>
      <c r="EZ23" s="867"/>
      <c r="FA23" s="867"/>
      <c r="FB23" s="867"/>
      <c r="FC23" s="867"/>
      <c r="FD23" s="867"/>
      <c r="FE23" s="867"/>
      <c r="FF23" s="867"/>
      <c r="FG23" s="867"/>
      <c r="FH23" s="867"/>
      <c r="FI23" s="867"/>
      <c r="FJ23" s="867"/>
      <c r="FK23" s="867"/>
      <c r="FL23" s="867"/>
      <c r="FM23" s="867"/>
      <c r="FN23" s="867"/>
      <c r="FO23" s="867"/>
      <c r="FP23" s="867"/>
      <c r="FQ23" s="867"/>
      <c r="FR23" s="867"/>
      <c r="FS23" s="867"/>
      <c r="FT23" s="867"/>
      <c r="FU23" s="867"/>
      <c r="FV23" s="867"/>
      <c r="FW23" s="867"/>
      <c r="FX23" s="867"/>
      <c r="FY23" s="867"/>
      <c r="FZ23" s="867"/>
      <c r="GA23" s="867"/>
      <c r="GB23" s="867"/>
      <c r="GC23" s="867"/>
      <c r="GD23" s="867"/>
      <c r="GE23" s="867"/>
      <c r="GF23" s="867"/>
      <c r="GG23" s="867"/>
      <c r="GH23" s="867"/>
      <c r="GI23" s="867"/>
      <c r="GJ23" s="867"/>
      <c r="GK23" s="867"/>
      <c r="GL23" s="867"/>
      <c r="GM23" s="867"/>
      <c r="GN23" s="867"/>
      <c r="GO23" s="867"/>
      <c r="GP23" s="867"/>
      <c r="GQ23" s="867"/>
      <c r="GR23" s="867"/>
      <c r="GS23" s="867"/>
      <c r="GT23" s="867"/>
      <c r="GU23" s="867"/>
      <c r="GV23" s="867"/>
      <c r="GW23" s="867"/>
      <c r="GX23" s="867"/>
      <c r="GY23" s="867"/>
      <c r="GZ23" s="867"/>
      <c r="HA23" s="867"/>
      <c r="HB23" s="867"/>
      <c r="HC23" s="867"/>
      <c r="HD23" s="867"/>
      <c r="HE23" s="867"/>
      <c r="HF23" s="867"/>
      <c r="HG23" s="867"/>
      <c r="HH23" s="867"/>
      <c r="HI23" s="867"/>
      <c r="HJ23" s="867"/>
      <c r="HK23" s="867"/>
      <c r="HL23" s="867"/>
      <c r="HM23" s="867"/>
      <c r="HN23" s="867"/>
      <c r="HO23" s="867"/>
      <c r="HP23" s="867"/>
      <c r="HQ23" s="867"/>
      <c r="HR23" s="867"/>
      <c r="HS23" s="867"/>
      <c r="HT23" s="867"/>
      <c r="HU23" s="867"/>
      <c r="HV23" s="867"/>
      <c r="HW23" s="867"/>
      <c r="HX23" s="867"/>
      <c r="HY23" s="867"/>
      <c r="HZ23" s="867"/>
      <c r="IA23" s="867"/>
      <c r="IB23" s="867"/>
      <c r="IC23" s="867"/>
      <c r="ID23" s="867"/>
      <c r="IE23" s="867"/>
      <c r="IF23" s="867"/>
      <c r="IG23" s="867"/>
    </row>
    <row r="24" spans="1:6" ht="15">
      <c r="A24" s="319" t="s">
        <v>12</v>
      </c>
      <c r="B24" s="319"/>
      <c r="C24" s="319"/>
      <c r="D24" s="319"/>
      <c r="E24" s="319"/>
      <c r="F24" s="319"/>
    </row>
    <row r="25" spans="1:14" ht="15">
      <c r="A25" s="320"/>
      <c r="B25" s="320"/>
      <c r="C25" s="320"/>
      <c r="D25" s="320"/>
      <c r="E25" s="870"/>
      <c r="F25" s="870"/>
      <c r="I25" s="86"/>
      <c r="J25" s="86"/>
      <c r="K25" s="86"/>
      <c r="L25" s="86"/>
      <c r="M25" s="86"/>
      <c r="N25" s="86"/>
    </row>
    <row r="26" spans="1:14" ht="15">
      <c r="A26" s="320"/>
      <c r="B26" s="320"/>
      <c r="C26" s="320"/>
      <c r="D26" s="320"/>
      <c r="E26" s="572" t="s">
        <v>1023</v>
      </c>
      <c r="F26" s="572"/>
      <c r="I26" s="31"/>
      <c r="J26" s="31"/>
      <c r="K26" s="31"/>
      <c r="L26" s="31"/>
      <c r="M26" s="31"/>
      <c r="N26" s="31"/>
    </row>
    <row r="27" spans="1:14" ht="15">
      <c r="A27" s="321"/>
      <c r="B27" s="321"/>
      <c r="C27" s="321"/>
      <c r="D27" s="321"/>
      <c r="E27" s="572" t="s">
        <v>503</v>
      </c>
      <c r="F27" s="572"/>
      <c r="I27" s="31"/>
      <c r="J27" s="31"/>
      <c r="K27" s="31"/>
      <c r="L27" s="31"/>
      <c r="M27" s="31"/>
      <c r="N27" s="31"/>
    </row>
    <row r="28" spans="1:14" ht="15">
      <c r="A28" s="321"/>
      <c r="B28" s="323"/>
      <c r="C28" s="323"/>
      <c r="D28" s="323"/>
      <c r="E28" s="154" t="s">
        <v>81</v>
      </c>
      <c r="F28" s="323"/>
      <c r="H28" s="31"/>
      <c r="J28" s="31"/>
      <c r="K28" s="31"/>
      <c r="L28" s="31"/>
      <c r="M28" s="31"/>
      <c r="N28" s="31"/>
    </row>
  </sheetData>
  <sheetProtection/>
  <mergeCells count="72">
    <mergeCell ref="BZ23:CC23"/>
    <mergeCell ref="CD23:CG23"/>
    <mergeCell ref="CH23:CK23"/>
    <mergeCell ref="BF23:BI23"/>
    <mergeCell ref="BJ23:BM23"/>
    <mergeCell ref="BN23:BQ23"/>
    <mergeCell ref="E26:F26"/>
    <mergeCell ref="E27:F27"/>
    <mergeCell ref="CT23:CW23"/>
    <mergeCell ref="ED23:EG23"/>
    <mergeCell ref="EH23:EK23"/>
    <mergeCell ref="CX23:DA23"/>
    <mergeCell ref="DB23:DE23"/>
    <mergeCell ref="DF23:DI23"/>
    <mergeCell ref="DJ23:DM23"/>
    <mergeCell ref="BV23:BY23"/>
    <mergeCell ref="DN23:DQ23"/>
    <mergeCell ref="DR23:DU23"/>
    <mergeCell ref="DV23:DY23"/>
    <mergeCell ref="DZ23:EC23"/>
    <mergeCell ref="CP23:CS23"/>
    <mergeCell ref="CL23:CO23"/>
    <mergeCell ref="FJ23:FM23"/>
    <mergeCell ref="FN23:FQ23"/>
    <mergeCell ref="EL23:EO23"/>
    <mergeCell ref="EP23:ES23"/>
    <mergeCell ref="E25:F25"/>
    <mergeCell ref="ET23:EW23"/>
    <mergeCell ref="EX23:FA23"/>
    <mergeCell ref="FB23:FE23"/>
    <mergeCell ref="FF23:FI23"/>
    <mergeCell ref="BB23:BE23"/>
    <mergeCell ref="GX23:HA23"/>
    <mergeCell ref="GP23:GS23"/>
    <mergeCell ref="GT23:GW23"/>
    <mergeCell ref="ID23:IG23"/>
    <mergeCell ref="HF23:HI23"/>
    <mergeCell ref="HJ23:HM23"/>
    <mergeCell ref="HN23:HQ23"/>
    <mergeCell ref="HR23:HU23"/>
    <mergeCell ref="HV23:HY23"/>
    <mergeCell ref="HZ23:IC23"/>
    <mergeCell ref="AD23:AG23"/>
    <mergeCell ref="AH23:AK23"/>
    <mergeCell ref="AL23:AO23"/>
    <mergeCell ref="HB23:HE23"/>
    <mergeCell ref="FR23:FU23"/>
    <mergeCell ref="FV23:FY23"/>
    <mergeCell ref="FZ23:GC23"/>
    <mergeCell ref="GD23:GG23"/>
    <mergeCell ref="GH23:GK23"/>
    <mergeCell ref="GL23:GO23"/>
    <mergeCell ref="A7:B7"/>
    <mergeCell ref="BR23:BU23"/>
    <mergeCell ref="AP23:AS23"/>
    <mergeCell ref="AT23:AW23"/>
    <mergeCell ref="AX23:BA23"/>
    <mergeCell ref="G23:I23"/>
    <mergeCell ref="J23:M23"/>
    <mergeCell ref="N23:Q23"/>
    <mergeCell ref="R23:U23"/>
    <mergeCell ref="V23:Y23"/>
    <mergeCell ref="A23:D23"/>
    <mergeCell ref="E23:F23"/>
    <mergeCell ref="Z23:AC23"/>
    <mergeCell ref="B3:F3"/>
    <mergeCell ref="B2:F2"/>
    <mergeCell ref="A5:F5"/>
    <mergeCell ref="C10:D10"/>
    <mergeCell ref="E10:F10"/>
    <mergeCell ref="A10:A11"/>
    <mergeCell ref="B10:B11"/>
  </mergeCells>
  <printOptions horizontalCentered="1"/>
  <pageMargins left="0.34" right="0.27" top="1.33" bottom="0" header="1.03" footer="0.31496062992125984"/>
  <pageSetup fitToHeight="1" fitToWidth="1" horizontalDpi="600" verticalDpi="600" orientation="landscape" paperSize="9" r:id="rId1"/>
</worksheet>
</file>

<file path=xl/worksheets/sheet46.xml><?xml version="1.0" encoding="utf-8"?>
<worksheet xmlns="http://schemas.openxmlformats.org/spreadsheetml/2006/main" xmlns:r="http://schemas.openxmlformats.org/officeDocument/2006/relationships">
  <sheetPr>
    <pageSetUpPr fitToPage="1"/>
  </sheetPr>
  <dimension ref="A1:M34"/>
  <sheetViews>
    <sheetView view="pageBreakPreview" zoomScaleNormal="85" zoomScaleSheetLayoutView="100" zoomScalePageLayoutView="0" workbookViewId="0" topLeftCell="A1">
      <selection activeCell="C20" sqref="C20"/>
    </sheetView>
  </sheetViews>
  <sheetFormatPr defaultColWidth="9.140625" defaultRowHeight="12.75"/>
  <cols>
    <col min="1" max="1" width="5.57421875" style="0" customWidth="1"/>
    <col min="2" max="2" width="14.8515625" style="0" customWidth="1"/>
    <col min="3" max="3" width="16.421875" style="0" customWidth="1"/>
    <col min="4" max="4" width="10.8515625" style="0" customWidth="1"/>
    <col min="5" max="5" width="13.7109375" style="0" customWidth="1"/>
    <col min="6" max="6" width="14.28125" style="0" customWidth="1"/>
    <col min="7" max="7" width="11.421875" style="0" customWidth="1"/>
    <col min="8" max="8" width="12.28125" style="0" customWidth="1"/>
    <col min="9" max="9" width="16.28125" style="0" customWidth="1"/>
    <col min="10" max="10" width="19.28125" style="0" customWidth="1"/>
  </cols>
  <sheetData>
    <row r="1" spans="1:13" ht="15">
      <c r="A1" s="89"/>
      <c r="B1" s="89"/>
      <c r="C1" s="89"/>
      <c r="D1" s="674"/>
      <c r="E1" s="674"/>
      <c r="F1" s="42"/>
      <c r="G1" s="674" t="s">
        <v>465</v>
      </c>
      <c r="H1" s="674"/>
      <c r="I1" s="674"/>
      <c r="J1" s="674"/>
      <c r="K1" s="102"/>
      <c r="L1" s="89"/>
      <c r="M1" s="89"/>
    </row>
    <row r="2" spans="1:13" ht="15.75">
      <c r="A2" s="650" t="s">
        <v>0</v>
      </c>
      <c r="B2" s="650"/>
      <c r="C2" s="650"/>
      <c r="D2" s="650"/>
      <c r="E2" s="650"/>
      <c r="F2" s="650"/>
      <c r="G2" s="650"/>
      <c r="H2" s="650"/>
      <c r="I2" s="650"/>
      <c r="J2" s="650"/>
      <c r="K2" s="89"/>
      <c r="L2" s="89"/>
      <c r="M2" s="89"/>
    </row>
    <row r="3" spans="1:13" ht="18">
      <c r="A3" s="125"/>
      <c r="B3" s="125"/>
      <c r="C3" s="879" t="s">
        <v>827</v>
      </c>
      <c r="D3" s="879"/>
      <c r="E3" s="879"/>
      <c r="F3" s="879"/>
      <c r="G3" s="879"/>
      <c r="H3" s="879"/>
      <c r="I3" s="879"/>
      <c r="J3" s="125"/>
      <c r="K3" s="89"/>
      <c r="L3" s="89"/>
      <c r="M3" s="89"/>
    </row>
    <row r="4" spans="1:13" ht="18">
      <c r="A4" s="125"/>
      <c r="B4" s="125"/>
      <c r="C4" s="302"/>
      <c r="D4" s="302"/>
      <c r="E4" s="302"/>
      <c r="F4" s="302"/>
      <c r="G4" s="302"/>
      <c r="H4" s="302"/>
      <c r="I4" s="302"/>
      <c r="J4" s="125"/>
      <c r="K4" s="89"/>
      <c r="L4" s="89"/>
      <c r="M4" s="89"/>
    </row>
    <row r="5" spans="1:13" ht="15.75">
      <c r="A5" s="652" t="s">
        <v>464</v>
      </c>
      <c r="B5" s="652"/>
      <c r="C5" s="652"/>
      <c r="D5" s="652"/>
      <c r="E5" s="652"/>
      <c r="F5" s="652"/>
      <c r="G5" s="652"/>
      <c r="H5" s="652"/>
      <c r="I5" s="652"/>
      <c r="J5" s="652"/>
      <c r="K5" s="89"/>
      <c r="L5" s="89"/>
      <c r="M5" s="89"/>
    </row>
    <row r="6" spans="1:13" ht="15.75">
      <c r="A6" s="91"/>
      <c r="B6" s="91"/>
      <c r="C6" s="91"/>
      <c r="D6" s="91"/>
      <c r="E6" s="91"/>
      <c r="F6" s="91"/>
      <c r="G6" s="91"/>
      <c r="H6" s="91"/>
      <c r="I6" s="91"/>
      <c r="J6" s="91"/>
      <c r="K6" s="89"/>
      <c r="L6" s="89"/>
      <c r="M6" s="89"/>
    </row>
    <row r="7" spans="1:13" ht="15.75">
      <c r="A7" s="589" t="s">
        <v>491</v>
      </c>
      <c r="B7" s="589"/>
      <c r="C7" s="91"/>
      <c r="D7" s="91"/>
      <c r="E7" s="91"/>
      <c r="F7" s="91"/>
      <c r="G7" s="91"/>
      <c r="H7" s="91"/>
      <c r="I7" s="91"/>
      <c r="J7" s="91"/>
      <c r="K7" s="89"/>
      <c r="L7" s="89"/>
      <c r="M7" s="89"/>
    </row>
    <row r="8" spans="1:13" ht="18">
      <c r="A8" s="92"/>
      <c r="B8" s="89"/>
      <c r="C8" s="89"/>
      <c r="D8" s="89"/>
      <c r="E8" s="89"/>
      <c r="F8" s="89"/>
      <c r="G8" s="89"/>
      <c r="H8" s="89"/>
      <c r="I8" s="89"/>
      <c r="J8" s="89"/>
      <c r="K8" s="89"/>
      <c r="L8" s="89"/>
      <c r="M8" s="89"/>
    </row>
    <row r="9" spans="1:13" s="264" customFormat="1" ht="21.75" customHeight="1">
      <c r="A9" s="874" t="s">
        <v>2</v>
      </c>
      <c r="B9" s="874" t="s">
        <v>3</v>
      </c>
      <c r="C9" s="876" t="s">
        <v>142</v>
      </c>
      <c r="D9" s="877"/>
      <c r="E9" s="877"/>
      <c r="F9" s="877"/>
      <c r="G9" s="877"/>
      <c r="H9" s="877"/>
      <c r="I9" s="877"/>
      <c r="J9" s="878"/>
      <c r="K9" s="314"/>
      <c r="L9" s="314"/>
      <c r="M9" s="314"/>
    </row>
    <row r="10" spans="1:13" s="264" customFormat="1" ht="32.25" customHeight="1">
      <c r="A10" s="875"/>
      <c r="B10" s="875"/>
      <c r="C10" s="266" t="s">
        <v>199</v>
      </c>
      <c r="D10" s="266" t="s">
        <v>120</v>
      </c>
      <c r="E10" s="266" t="s">
        <v>402</v>
      </c>
      <c r="F10" s="315" t="s">
        <v>170</v>
      </c>
      <c r="G10" s="315" t="s">
        <v>121</v>
      </c>
      <c r="H10" s="316" t="s">
        <v>198</v>
      </c>
      <c r="I10" s="316" t="s">
        <v>720</v>
      </c>
      <c r="J10" s="317" t="s">
        <v>16</v>
      </c>
      <c r="K10" s="318"/>
      <c r="L10" s="318"/>
      <c r="M10" s="318"/>
    </row>
    <row r="11" spans="1:13" s="15" customFormat="1" ht="12.75">
      <c r="A11" s="94">
        <v>1</v>
      </c>
      <c r="B11" s="94">
        <v>2</v>
      </c>
      <c r="C11" s="94">
        <v>3</v>
      </c>
      <c r="D11" s="94">
        <v>4</v>
      </c>
      <c r="E11" s="94">
        <v>5</v>
      </c>
      <c r="F11" s="94">
        <v>6</v>
      </c>
      <c r="G11" s="94">
        <v>7</v>
      </c>
      <c r="H11" s="96">
        <v>8</v>
      </c>
      <c r="I11" s="96">
        <v>9</v>
      </c>
      <c r="J11" s="95">
        <v>10</v>
      </c>
      <c r="K11" s="101"/>
      <c r="L11" s="101"/>
      <c r="M11" s="101"/>
    </row>
    <row r="12" spans="1:13" ht="12.75">
      <c r="A12" s="8">
        <v>1</v>
      </c>
      <c r="B12" s="19" t="s">
        <v>492</v>
      </c>
      <c r="C12" s="97">
        <v>1</v>
      </c>
      <c r="D12" s="97">
        <v>56</v>
      </c>
      <c r="E12" s="97">
        <v>0</v>
      </c>
      <c r="F12" s="97">
        <v>0</v>
      </c>
      <c r="G12" s="97">
        <v>0</v>
      </c>
      <c r="H12" s="148">
        <v>0</v>
      </c>
      <c r="I12" s="148">
        <f>J12-(C12+D12+E12+F12+G12+H12)</f>
        <v>870</v>
      </c>
      <c r="J12" s="98">
        <f>'AT18_Details_Community '!C13+'AT18_Details_Community '!E13</f>
        <v>927</v>
      </c>
      <c r="K12" s="89"/>
      <c r="L12" s="89"/>
      <c r="M12" s="89"/>
    </row>
    <row r="13" spans="1:13" ht="12.75">
      <c r="A13" s="8">
        <v>2</v>
      </c>
      <c r="B13" s="19" t="s">
        <v>493</v>
      </c>
      <c r="C13" s="97">
        <v>0</v>
      </c>
      <c r="D13" s="97">
        <v>0</v>
      </c>
      <c r="E13" s="97">
        <v>0</v>
      </c>
      <c r="F13" s="97">
        <v>0</v>
      </c>
      <c r="G13" s="97">
        <v>0</v>
      </c>
      <c r="H13" s="148">
        <v>0</v>
      </c>
      <c r="I13" s="148">
        <f aca="true" t="shared" si="0" ref="I13:I19">J13-(C13+D13+E13+F13+G13+H13)</f>
        <v>881</v>
      </c>
      <c r="J13" s="98">
        <f>'AT18_Details_Community '!C14+'AT18_Details_Community '!E14</f>
        <v>881</v>
      </c>
      <c r="K13" s="89"/>
      <c r="L13" s="89"/>
      <c r="M13" s="89"/>
    </row>
    <row r="14" spans="1:13" ht="12.75">
      <c r="A14" s="8">
        <v>3</v>
      </c>
      <c r="B14" s="19" t="s">
        <v>494</v>
      </c>
      <c r="C14" s="97">
        <v>0</v>
      </c>
      <c r="D14" s="97">
        <v>14</v>
      </c>
      <c r="E14" s="97">
        <v>0</v>
      </c>
      <c r="F14" s="97">
        <v>0</v>
      </c>
      <c r="G14" s="97">
        <v>0</v>
      </c>
      <c r="H14" s="148">
        <v>0</v>
      </c>
      <c r="I14" s="148">
        <f t="shared" si="0"/>
        <v>662</v>
      </c>
      <c r="J14" s="98">
        <f>'AT18_Details_Community '!C15+'AT18_Details_Community '!E15</f>
        <v>676</v>
      </c>
      <c r="K14" s="89"/>
      <c r="L14" s="89"/>
      <c r="M14" s="89"/>
    </row>
    <row r="15" spans="1:13" ht="12.75">
      <c r="A15" s="8">
        <v>4</v>
      </c>
      <c r="B15" s="19" t="s">
        <v>495</v>
      </c>
      <c r="C15" s="97">
        <v>0</v>
      </c>
      <c r="D15" s="97">
        <v>1</v>
      </c>
      <c r="E15" s="97">
        <v>0</v>
      </c>
      <c r="F15" s="97">
        <v>0</v>
      </c>
      <c r="G15" s="97">
        <v>0</v>
      </c>
      <c r="H15" s="148">
        <v>0</v>
      </c>
      <c r="I15" s="148">
        <f t="shared" si="0"/>
        <v>814</v>
      </c>
      <c r="J15" s="98">
        <f>'AT18_Details_Community '!C16+'AT18_Details_Community '!E16</f>
        <v>815</v>
      </c>
      <c r="K15" s="89"/>
      <c r="L15" s="89"/>
      <c r="M15" s="89"/>
    </row>
    <row r="16" spans="1:13" ht="12.75">
      <c r="A16" s="8">
        <v>5</v>
      </c>
      <c r="B16" s="19" t="s">
        <v>496</v>
      </c>
      <c r="C16" s="97">
        <v>0</v>
      </c>
      <c r="D16" s="97">
        <v>10</v>
      </c>
      <c r="E16" s="97">
        <v>0</v>
      </c>
      <c r="F16" s="97">
        <v>0</v>
      </c>
      <c r="G16" s="97">
        <v>0</v>
      </c>
      <c r="H16" s="148">
        <v>0</v>
      </c>
      <c r="I16" s="148">
        <f t="shared" si="0"/>
        <v>912</v>
      </c>
      <c r="J16" s="98">
        <f>'AT18_Details_Community '!C17+'AT18_Details_Community '!E17</f>
        <v>922</v>
      </c>
      <c r="K16" s="89"/>
      <c r="L16" s="89"/>
      <c r="M16" s="89"/>
    </row>
    <row r="17" spans="1:13" ht="12.75">
      <c r="A17" s="8">
        <v>6</v>
      </c>
      <c r="B17" s="19" t="s">
        <v>497</v>
      </c>
      <c r="C17" s="97">
        <v>0</v>
      </c>
      <c r="D17" s="97">
        <v>9</v>
      </c>
      <c r="E17" s="97">
        <v>0</v>
      </c>
      <c r="F17" s="97">
        <v>0</v>
      </c>
      <c r="G17" s="97">
        <v>0</v>
      </c>
      <c r="H17" s="148">
        <v>0</v>
      </c>
      <c r="I17" s="148">
        <f t="shared" si="0"/>
        <v>466</v>
      </c>
      <c r="J17" s="98">
        <f>'AT18_Details_Community '!C18+'AT18_Details_Community '!E18</f>
        <v>475</v>
      </c>
      <c r="K17" s="89"/>
      <c r="L17" s="89"/>
      <c r="M17" s="89"/>
    </row>
    <row r="18" spans="1:13" ht="12.75">
      <c r="A18" s="8">
        <v>7</v>
      </c>
      <c r="B18" s="19" t="s">
        <v>498</v>
      </c>
      <c r="C18" s="97">
        <v>0</v>
      </c>
      <c r="D18" s="97">
        <v>15</v>
      </c>
      <c r="E18" s="97">
        <v>0</v>
      </c>
      <c r="F18" s="97">
        <v>0</v>
      </c>
      <c r="G18" s="97">
        <v>0</v>
      </c>
      <c r="H18" s="148">
        <v>0</v>
      </c>
      <c r="I18" s="148">
        <f t="shared" si="0"/>
        <v>704</v>
      </c>
      <c r="J18" s="98">
        <f>'AT18_Details_Community '!C19+'AT18_Details_Community '!E19</f>
        <v>719</v>
      </c>
      <c r="K18" s="89"/>
      <c r="L18" s="89"/>
      <c r="M18" s="89"/>
    </row>
    <row r="19" spans="1:13" ht="12.75">
      <c r="A19" s="8">
        <v>8</v>
      </c>
      <c r="B19" s="19" t="s">
        <v>499</v>
      </c>
      <c r="C19" s="97">
        <v>0</v>
      </c>
      <c r="D19" s="97">
        <v>8</v>
      </c>
      <c r="E19" s="97">
        <v>0</v>
      </c>
      <c r="F19" s="97">
        <v>0</v>
      </c>
      <c r="G19" s="97">
        <v>0</v>
      </c>
      <c r="H19" s="148">
        <v>0</v>
      </c>
      <c r="I19" s="148">
        <f t="shared" si="0"/>
        <v>1145</v>
      </c>
      <c r="J19" s="98">
        <f>'AT18_Details_Community '!C20+'AT18_Details_Community '!E20</f>
        <v>1153</v>
      </c>
      <c r="K19" s="89"/>
      <c r="L19" s="89"/>
      <c r="M19" s="89"/>
    </row>
    <row r="20" spans="1:13" ht="12.75">
      <c r="A20" s="3"/>
      <c r="B20" s="27" t="s">
        <v>500</v>
      </c>
      <c r="C20" s="97">
        <f>SUM(C12:C19)</f>
        <v>1</v>
      </c>
      <c r="D20" s="97">
        <f aca="true" t="shared" si="1" ref="D20:J20">SUM(D12:D19)</f>
        <v>113</v>
      </c>
      <c r="E20" s="97">
        <f t="shared" si="1"/>
        <v>0</v>
      </c>
      <c r="F20" s="97">
        <f t="shared" si="1"/>
        <v>0</v>
      </c>
      <c r="G20" s="97">
        <f t="shared" si="1"/>
        <v>0</v>
      </c>
      <c r="H20" s="97">
        <f t="shared" si="1"/>
        <v>0</v>
      </c>
      <c r="I20" s="97">
        <f t="shared" si="1"/>
        <v>6454</v>
      </c>
      <c r="J20" s="97">
        <f t="shared" si="1"/>
        <v>6568</v>
      </c>
      <c r="K20" s="89"/>
      <c r="L20" s="89"/>
      <c r="M20" s="89"/>
    </row>
    <row r="21" spans="1:13" ht="12.75">
      <c r="A21" s="89"/>
      <c r="B21" s="89"/>
      <c r="C21" s="89"/>
      <c r="D21" s="89"/>
      <c r="E21" s="89"/>
      <c r="F21" s="89"/>
      <c r="G21" s="89"/>
      <c r="H21" s="89"/>
      <c r="I21" s="89"/>
      <c r="J21" s="89"/>
      <c r="K21" s="89"/>
      <c r="L21" s="89"/>
      <c r="M21" s="89"/>
    </row>
    <row r="22" spans="1:13" ht="12.75">
      <c r="A22" s="89" t="s">
        <v>122</v>
      </c>
      <c r="B22" s="89"/>
      <c r="C22" s="89"/>
      <c r="D22" s="89"/>
      <c r="E22" s="89"/>
      <c r="F22" s="89"/>
      <c r="G22" s="89"/>
      <c r="H22" s="89"/>
      <c r="I22" s="89" t="s">
        <v>11</v>
      </c>
      <c r="J22" s="89"/>
      <c r="K22" s="89"/>
      <c r="L22" s="89"/>
      <c r="M22" s="89"/>
    </row>
    <row r="23" spans="1:13" ht="12.75">
      <c r="A23" s="89" t="s">
        <v>200</v>
      </c>
      <c r="B23" s="89"/>
      <c r="C23" s="89"/>
      <c r="D23" s="89"/>
      <c r="E23" s="89"/>
      <c r="F23" s="89"/>
      <c r="G23" s="89"/>
      <c r="H23" s="89"/>
      <c r="I23" s="89"/>
      <c r="J23" s="89"/>
      <c r="K23" s="89"/>
      <c r="L23" s="89"/>
      <c r="M23" s="89"/>
    </row>
    <row r="24" ht="12.75">
      <c r="A24" t="s">
        <v>123</v>
      </c>
    </row>
    <row r="25" spans="1:13" ht="12.75">
      <c r="A25" s="867" t="s">
        <v>124</v>
      </c>
      <c r="B25" s="867"/>
      <c r="C25" s="867"/>
      <c r="D25" s="867"/>
      <c r="E25" s="867"/>
      <c r="F25" s="867"/>
      <c r="G25" s="867"/>
      <c r="H25" s="867"/>
      <c r="I25" s="867"/>
      <c r="J25" s="867"/>
      <c r="K25" s="867"/>
      <c r="L25" s="867"/>
      <c r="M25" s="867"/>
    </row>
    <row r="26" spans="1:13" ht="12.75">
      <c r="A26" s="872" t="s">
        <v>125</v>
      </c>
      <c r="B26" s="872"/>
      <c r="C26" s="872"/>
      <c r="D26" s="872"/>
      <c r="E26" s="89"/>
      <c r="F26" s="89"/>
      <c r="G26" s="89"/>
      <c r="H26" s="89"/>
      <c r="I26" s="89"/>
      <c r="J26" s="89"/>
      <c r="K26" s="89"/>
      <c r="L26" s="89"/>
      <c r="M26" s="89"/>
    </row>
    <row r="27" spans="1:13" ht="12.75">
      <c r="A27" s="130" t="s">
        <v>171</v>
      </c>
      <c r="B27" s="130"/>
      <c r="C27" s="130"/>
      <c r="D27" s="130"/>
      <c r="E27" s="89"/>
      <c r="F27" s="89"/>
      <c r="G27" s="89"/>
      <c r="H27" s="89"/>
      <c r="I27" s="89"/>
      <c r="J27" s="89"/>
      <c r="K27" s="89"/>
      <c r="L27" s="89"/>
      <c r="M27" s="89"/>
    </row>
    <row r="28" spans="1:13" ht="12.75">
      <c r="A28" s="130"/>
      <c r="B28" s="130"/>
      <c r="C28" s="130"/>
      <c r="D28" s="130"/>
      <c r="E28" s="89"/>
      <c r="F28" s="89"/>
      <c r="G28" s="89"/>
      <c r="H28" s="89"/>
      <c r="I28" s="89"/>
      <c r="J28" s="89"/>
      <c r="K28" s="89"/>
      <c r="L28" s="89"/>
      <c r="M28" s="89"/>
    </row>
    <row r="29" spans="1:13" ht="15">
      <c r="A29" s="369" t="s">
        <v>537</v>
      </c>
      <c r="B29" s="130"/>
      <c r="C29" s="130"/>
      <c r="D29" s="130"/>
      <c r="E29" s="89"/>
      <c r="F29" s="89"/>
      <c r="G29" s="89"/>
      <c r="H29" s="89"/>
      <c r="I29" s="89"/>
      <c r="J29" s="89"/>
      <c r="K29" s="89"/>
      <c r="L29" s="89"/>
      <c r="M29" s="89"/>
    </row>
    <row r="30" spans="1:13" s="16" customFormat="1" ht="12.75">
      <c r="A30" s="101" t="s">
        <v>12</v>
      </c>
      <c r="B30" s="101"/>
      <c r="C30" s="101"/>
      <c r="D30" s="101"/>
      <c r="E30" s="101"/>
      <c r="F30" s="101"/>
      <c r="G30" s="101"/>
      <c r="H30" s="101"/>
      <c r="I30" s="873"/>
      <c r="J30" s="873"/>
      <c r="K30" s="322"/>
      <c r="L30" s="157"/>
      <c r="M30" s="157"/>
    </row>
    <row r="31" spans="2:13" s="16" customFormat="1" ht="12.75">
      <c r="B31" s="322"/>
      <c r="C31" s="322"/>
      <c r="D31" s="322"/>
      <c r="E31" s="322"/>
      <c r="F31" s="322"/>
      <c r="G31" s="322"/>
      <c r="H31" s="322"/>
      <c r="I31" s="873" t="s">
        <v>1023</v>
      </c>
      <c r="J31" s="873"/>
      <c r="K31" s="157"/>
      <c r="L31" s="157"/>
      <c r="M31" s="157"/>
    </row>
    <row r="32" spans="2:13" s="16" customFormat="1" ht="12.75">
      <c r="B32" s="322"/>
      <c r="C32" s="322"/>
      <c r="D32" s="322"/>
      <c r="E32" s="322"/>
      <c r="F32" s="322"/>
      <c r="G32" s="322"/>
      <c r="H32" s="322"/>
      <c r="I32" s="873" t="s">
        <v>504</v>
      </c>
      <c r="J32" s="873"/>
      <c r="K32" s="322"/>
      <c r="L32" s="157"/>
      <c r="M32" s="157"/>
    </row>
    <row r="33" spans="1:13" s="16" customFormat="1" ht="12.75">
      <c r="A33" s="157"/>
      <c r="B33" s="157"/>
      <c r="C33" s="157"/>
      <c r="D33" s="157"/>
      <c r="E33" s="157"/>
      <c r="F33" s="157"/>
      <c r="G33" s="596" t="s">
        <v>81</v>
      </c>
      <c r="H33" s="596"/>
      <c r="I33" s="596"/>
      <c r="J33" s="596"/>
      <c r="K33" s="31"/>
      <c r="L33" s="31"/>
      <c r="M33" s="157"/>
    </row>
    <row r="34" spans="1:13" s="16" customFormat="1" ht="12.75">
      <c r="A34" s="871"/>
      <c r="B34" s="871"/>
      <c r="C34" s="871"/>
      <c r="D34" s="871"/>
      <c r="E34" s="871"/>
      <c r="F34" s="871"/>
      <c r="G34" s="871"/>
      <c r="H34" s="871"/>
      <c r="I34" s="871"/>
      <c r="J34" s="871"/>
      <c r="K34" s="157"/>
      <c r="L34" s="157"/>
      <c r="M34" s="157"/>
    </row>
  </sheetData>
  <sheetProtection/>
  <mergeCells count="18">
    <mergeCell ref="D1:E1"/>
    <mergeCell ref="G1:J1"/>
    <mergeCell ref="A2:J2"/>
    <mergeCell ref="A5:J5"/>
    <mergeCell ref="A7:B7"/>
    <mergeCell ref="K25:M25"/>
    <mergeCell ref="A9:A10"/>
    <mergeCell ref="B9:B10"/>
    <mergeCell ref="C9:J9"/>
    <mergeCell ref="C3:I3"/>
    <mergeCell ref="G33:J33"/>
    <mergeCell ref="A34:J34"/>
    <mergeCell ref="A25:D25"/>
    <mergeCell ref="E25:J25"/>
    <mergeCell ref="A26:D26"/>
    <mergeCell ref="I31:J31"/>
    <mergeCell ref="I32:J32"/>
    <mergeCell ref="I30:J30"/>
  </mergeCells>
  <printOptions horizontalCentered="1"/>
  <pageMargins left="0.7086614173228347" right="0.28" top="1.19" bottom="0" header="0.88" footer="0.31496062992125984"/>
  <pageSetup fitToHeight="1" fitToWidth="1" horizontalDpi="600" verticalDpi="600" orientation="landscape" paperSize="9" r:id="rId1"/>
</worksheet>
</file>

<file path=xl/worksheets/sheet47.xml><?xml version="1.0" encoding="utf-8"?>
<worksheet xmlns="http://schemas.openxmlformats.org/spreadsheetml/2006/main" xmlns:r="http://schemas.openxmlformats.org/officeDocument/2006/relationships">
  <sheetPr>
    <pageSetUpPr fitToPage="1"/>
  </sheetPr>
  <dimension ref="A1:Z28"/>
  <sheetViews>
    <sheetView view="pageBreakPreview" zoomScale="90" zoomScaleNormal="85" zoomScaleSheetLayoutView="90" zoomScalePageLayoutView="0" workbookViewId="0" topLeftCell="A1">
      <selection activeCell="D15" sqref="D15:J17"/>
    </sheetView>
  </sheetViews>
  <sheetFormatPr defaultColWidth="9.140625" defaultRowHeight="12.75"/>
  <cols>
    <col min="1" max="1" width="6.140625" style="0" customWidth="1"/>
    <col min="2" max="2" width="14.421875" style="0" customWidth="1"/>
    <col min="3" max="3" width="13.7109375" style="0" customWidth="1"/>
    <col min="4" max="4" width="17.00390625" style="0" customWidth="1"/>
    <col min="5" max="5" width="14.7109375" style="0" customWidth="1"/>
    <col min="6" max="6" width="11.421875" style="0" customWidth="1"/>
    <col min="7" max="7" width="13.140625" style="0" customWidth="1"/>
    <col min="8" max="9" width="17.00390625" style="0" customWidth="1"/>
    <col min="10" max="11" width="12.7109375" style="0" customWidth="1"/>
    <col min="12" max="12" width="17.00390625" style="0" customWidth="1"/>
    <col min="13" max="13" width="16.421875" style="0" customWidth="1"/>
  </cols>
  <sheetData>
    <row r="1" spans="1:16" ht="15">
      <c r="A1" s="89"/>
      <c r="B1" s="89"/>
      <c r="C1" s="89"/>
      <c r="D1" s="89"/>
      <c r="E1" s="89"/>
      <c r="F1" s="89"/>
      <c r="G1" s="89"/>
      <c r="H1" s="89"/>
      <c r="I1" s="89"/>
      <c r="J1" s="89"/>
      <c r="K1" s="89"/>
      <c r="L1" s="674" t="s">
        <v>126</v>
      </c>
      <c r="M1" s="674"/>
      <c r="N1" s="102"/>
      <c r="O1" s="89"/>
      <c r="P1" s="89"/>
    </row>
    <row r="2" spans="1:16" ht="15.75">
      <c r="A2" s="650" t="s">
        <v>0</v>
      </c>
      <c r="B2" s="650"/>
      <c r="C2" s="650"/>
      <c r="D2" s="650"/>
      <c r="E2" s="650"/>
      <c r="F2" s="650"/>
      <c r="G2" s="650"/>
      <c r="H2" s="650"/>
      <c r="I2" s="650"/>
      <c r="J2" s="650"/>
      <c r="K2" s="650"/>
      <c r="L2" s="650"/>
      <c r="M2" s="650"/>
      <c r="N2" s="89"/>
      <c r="O2" s="89"/>
      <c r="P2" s="89"/>
    </row>
    <row r="3" spans="1:16" ht="20.25">
      <c r="A3" s="651" t="s">
        <v>827</v>
      </c>
      <c r="B3" s="651"/>
      <c r="C3" s="651"/>
      <c r="D3" s="651"/>
      <c r="E3" s="651"/>
      <c r="F3" s="651"/>
      <c r="G3" s="651"/>
      <c r="H3" s="651"/>
      <c r="I3" s="651"/>
      <c r="J3" s="651"/>
      <c r="K3" s="651"/>
      <c r="L3" s="651"/>
      <c r="M3" s="651"/>
      <c r="N3" s="89"/>
      <c r="O3" s="89"/>
      <c r="P3" s="89"/>
    </row>
    <row r="4" spans="1:16" ht="12.75">
      <c r="A4" s="89"/>
      <c r="B4" s="89"/>
      <c r="C4" s="89"/>
      <c r="D4" s="89"/>
      <c r="E4" s="89"/>
      <c r="F4" s="89"/>
      <c r="G4" s="89"/>
      <c r="H4" s="89"/>
      <c r="I4" s="89"/>
      <c r="J4" s="89"/>
      <c r="K4" s="89"/>
      <c r="L4" s="89"/>
      <c r="M4" s="89"/>
      <c r="N4" s="89"/>
      <c r="O4" s="89"/>
      <c r="P4" s="89"/>
    </row>
    <row r="5" spans="1:16" ht="15.75">
      <c r="A5" s="652" t="s">
        <v>666</v>
      </c>
      <c r="B5" s="652"/>
      <c r="C5" s="652"/>
      <c r="D5" s="652"/>
      <c r="E5" s="652"/>
      <c r="F5" s="652"/>
      <c r="G5" s="652"/>
      <c r="H5" s="652"/>
      <c r="I5" s="652"/>
      <c r="J5" s="652"/>
      <c r="K5" s="652"/>
      <c r="L5" s="652"/>
      <c r="M5" s="652"/>
      <c r="N5" s="89"/>
      <c r="O5" s="89"/>
      <c r="P5" s="89"/>
    </row>
    <row r="6" spans="1:16" ht="12.75">
      <c r="A6" s="89"/>
      <c r="B6" s="89"/>
      <c r="C6" s="89"/>
      <c r="D6" s="89"/>
      <c r="E6" s="89"/>
      <c r="F6" s="89"/>
      <c r="G6" s="89"/>
      <c r="H6" s="89"/>
      <c r="I6" s="89"/>
      <c r="J6" s="89"/>
      <c r="K6" s="89"/>
      <c r="L6" s="89"/>
      <c r="M6" s="89"/>
      <c r="N6" s="89"/>
      <c r="O6" s="89"/>
      <c r="P6" s="89"/>
    </row>
    <row r="7" spans="1:16" ht="12.75">
      <c r="A7" s="589" t="s">
        <v>491</v>
      </c>
      <c r="B7" s="589"/>
      <c r="C7" s="89"/>
      <c r="D7" s="89"/>
      <c r="E7" s="89"/>
      <c r="F7" s="89"/>
      <c r="G7" s="89"/>
      <c r="H7" s="89"/>
      <c r="I7" s="89"/>
      <c r="J7" s="89"/>
      <c r="K7" s="89"/>
      <c r="L7" s="89"/>
      <c r="M7" s="89"/>
      <c r="N7" s="89"/>
      <c r="O7" s="89"/>
      <c r="P7" s="89"/>
    </row>
    <row r="8" spans="1:16" ht="18">
      <c r="A8" s="92"/>
      <c r="B8" s="92"/>
      <c r="C8" s="89"/>
      <c r="D8" s="89"/>
      <c r="E8" s="89"/>
      <c r="F8" s="89"/>
      <c r="G8" s="89"/>
      <c r="H8" s="89"/>
      <c r="I8" s="89"/>
      <c r="J8" s="89"/>
      <c r="K8" s="89"/>
      <c r="L8" s="89"/>
      <c r="M8" s="89"/>
      <c r="N8" s="89"/>
      <c r="O8" s="89"/>
      <c r="P8" s="89"/>
    </row>
    <row r="9" spans="1:26" s="264" customFormat="1" ht="19.5" customHeight="1">
      <c r="A9" s="864" t="s">
        <v>2</v>
      </c>
      <c r="B9" s="864" t="s">
        <v>3</v>
      </c>
      <c r="C9" s="880" t="s">
        <v>120</v>
      </c>
      <c r="D9" s="880"/>
      <c r="E9" s="863"/>
      <c r="F9" s="880" t="s">
        <v>121</v>
      </c>
      <c r="G9" s="880"/>
      <c r="H9" s="880"/>
      <c r="I9" s="863"/>
      <c r="J9" s="864" t="s">
        <v>198</v>
      </c>
      <c r="K9" s="864"/>
      <c r="L9" s="864"/>
      <c r="M9" s="864"/>
      <c r="N9" s="314"/>
      <c r="O9" s="314"/>
      <c r="P9" s="314"/>
      <c r="Y9" s="272"/>
      <c r="Z9" s="273"/>
    </row>
    <row r="10" spans="1:16" s="264" customFormat="1" ht="36.75" customHeight="1">
      <c r="A10" s="864"/>
      <c r="B10" s="864"/>
      <c r="C10" s="300" t="s">
        <v>403</v>
      </c>
      <c r="D10" s="299" t="s">
        <v>401</v>
      </c>
      <c r="E10" s="300" t="s">
        <v>201</v>
      </c>
      <c r="F10" s="300" t="s">
        <v>751</v>
      </c>
      <c r="G10" s="299" t="s">
        <v>400</v>
      </c>
      <c r="H10" s="299" t="s">
        <v>401</v>
      </c>
      <c r="I10" s="300" t="s">
        <v>201</v>
      </c>
      <c r="J10" s="261" t="s">
        <v>752</v>
      </c>
      <c r="K10" s="299" t="s">
        <v>400</v>
      </c>
      <c r="L10" s="261" t="s">
        <v>401</v>
      </c>
      <c r="M10" s="261" t="s">
        <v>201</v>
      </c>
      <c r="N10" s="318"/>
      <c r="O10" s="318"/>
      <c r="P10" s="318"/>
    </row>
    <row r="11" spans="1:16" s="15" customFormat="1" ht="12.75">
      <c r="A11" s="94">
        <v>1</v>
      </c>
      <c r="B11" s="94">
        <v>2</v>
      </c>
      <c r="C11" s="94">
        <v>3</v>
      </c>
      <c r="D11" s="94">
        <v>4</v>
      </c>
      <c r="E11" s="94">
        <v>5</v>
      </c>
      <c r="F11" s="94">
        <v>6</v>
      </c>
      <c r="G11" s="94">
        <v>7</v>
      </c>
      <c r="H11" s="94">
        <v>8</v>
      </c>
      <c r="I11" s="94">
        <v>9</v>
      </c>
      <c r="J11" s="94">
        <v>10</v>
      </c>
      <c r="K11" s="94">
        <v>11</v>
      </c>
      <c r="L11" s="94">
        <v>12</v>
      </c>
      <c r="M11" s="94">
        <v>13</v>
      </c>
      <c r="N11" s="101"/>
      <c r="O11" s="101"/>
      <c r="P11" s="101"/>
    </row>
    <row r="12" spans="1:16" ht="12.75">
      <c r="A12" s="8">
        <v>1</v>
      </c>
      <c r="B12" s="19" t="s">
        <v>492</v>
      </c>
      <c r="C12" s="97"/>
      <c r="D12" s="97"/>
      <c r="E12" s="97"/>
      <c r="F12" s="97"/>
      <c r="G12" s="97"/>
      <c r="H12" s="97"/>
      <c r="I12" s="97"/>
      <c r="J12" s="97"/>
      <c r="K12" s="97"/>
      <c r="L12" s="97"/>
      <c r="M12" s="97"/>
      <c r="N12" s="89"/>
      <c r="O12" s="89"/>
      <c r="P12" s="89"/>
    </row>
    <row r="13" spans="1:16" ht="12.75">
      <c r="A13" s="8">
        <v>2</v>
      </c>
      <c r="B13" s="19" t="s">
        <v>493</v>
      </c>
      <c r="C13" s="97"/>
      <c r="D13" s="97"/>
      <c r="E13" s="97"/>
      <c r="F13" s="97"/>
      <c r="G13" s="97"/>
      <c r="H13" s="97"/>
      <c r="I13" s="97"/>
      <c r="J13" s="97"/>
      <c r="K13" s="97"/>
      <c r="L13" s="97"/>
      <c r="M13" s="97"/>
      <c r="N13" s="89"/>
      <c r="O13" s="89"/>
      <c r="P13" s="89"/>
    </row>
    <row r="14" spans="1:16" ht="12.75">
      <c r="A14" s="8">
        <v>3</v>
      </c>
      <c r="B14" s="19" t="s">
        <v>494</v>
      </c>
      <c r="C14" s="97"/>
      <c r="D14" s="97"/>
      <c r="E14" s="97"/>
      <c r="F14" s="97"/>
      <c r="G14" s="97"/>
      <c r="H14" s="97"/>
      <c r="I14" s="97"/>
      <c r="J14" s="97"/>
      <c r="K14" s="97"/>
      <c r="L14" s="97"/>
      <c r="M14" s="97"/>
      <c r="N14" s="89"/>
      <c r="O14" s="89"/>
      <c r="P14" s="89"/>
    </row>
    <row r="15" spans="1:16" ht="12.75">
      <c r="A15" s="8">
        <v>4</v>
      </c>
      <c r="B15" s="19" t="s">
        <v>495</v>
      </c>
      <c r="C15" s="97"/>
      <c r="D15" s="881" t="s">
        <v>532</v>
      </c>
      <c r="E15" s="882"/>
      <c r="F15" s="882"/>
      <c r="G15" s="882"/>
      <c r="H15" s="882"/>
      <c r="I15" s="882"/>
      <c r="J15" s="883"/>
      <c r="K15" s="481"/>
      <c r="L15" s="97"/>
      <c r="M15" s="97"/>
      <c r="N15" s="89"/>
      <c r="O15" s="89"/>
      <c r="P15" s="89"/>
    </row>
    <row r="16" spans="1:16" ht="12.75">
      <c r="A16" s="8">
        <v>5</v>
      </c>
      <c r="B16" s="19" t="s">
        <v>496</v>
      </c>
      <c r="C16" s="97"/>
      <c r="D16" s="884"/>
      <c r="E16" s="885"/>
      <c r="F16" s="885"/>
      <c r="G16" s="885"/>
      <c r="H16" s="885"/>
      <c r="I16" s="885"/>
      <c r="J16" s="886"/>
      <c r="K16" s="482"/>
      <c r="L16" s="97"/>
      <c r="M16" s="97"/>
      <c r="N16" s="89"/>
      <c r="O16" s="89"/>
      <c r="P16" s="89"/>
    </row>
    <row r="17" spans="1:16" ht="12.75">
      <c r="A17" s="8">
        <v>6</v>
      </c>
      <c r="B17" s="19" t="s">
        <v>497</v>
      </c>
      <c r="C17" s="97"/>
      <c r="D17" s="887"/>
      <c r="E17" s="888"/>
      <c r="F17" s="888"/>
      <c r="G17" s="888"/>
      <c r="H17" s="888"/>
      <c r="I17" s="888"/>
      <c r="J17" s="889"/>
      <c r="K17" s="483"/>
      <c r="L17" s="97"/>
      <c r="M17" s="97"/>
      <c r="N17" s="89"/>
      <c r="O17" s="89"/>
      <c r="P17" s="89"/>
    </row>
    <row r="18" spans="1:16" ht="12.75">
      <c r="A18" s="8">
        <v>7</v>
      </c>
      <c r="B18" s="19" t="s">
        <v>498</v>
      </c>
      <c r="C18" s="97"/>
      <c r="D18" s="97"/>
      <c r="E18" s="97"/>
      <c r="F18" s="97"/>
      <c r="G18" s="97"/>
      <c r="H18" s="97"/>
      <c r="I18" s="97"/>
      <c r="J18" s="97"/>
      <c r="K18" s="97"/>
      <c r="L18" s="97"/>
      <c r="M18" s="97"/>
      <c r="N18" s="89"/>
      <c r="O18" s="89"/>
      <c r="P18" s="89"/>
    </row>
    <row r="19" spans="1:16" ht="12.75">
      <c r="A19" s="8">
        <v>8</v>
      </c>
      <c r="B19" s="19" t="s">
        <v>499</v>
      </c>
      <c r="C19" s="97"/>
      <c r="D19" s="97"/>
      <c r="E19" s="97"/>
      <c r="F19" s="97"/>
      <c r="G19" s="97"/>
      <c r="H19" s="97"/>
      <c r="I19" s="97"/>
      <c r="J19" s="97"/>
      <c r="K19" s="97"/>
      <c r="L19" s="97"/>
      <c r="M19" s="97"/>
      <c r="N19" s="89"/>
      <c r="O19" s="89"/>
      <c r="P19" s="89"/>
    </row>
    <row r="20" spans="1:16" ht="12.75">
      <c r="A20" s="3"/>
      <c r="B20" s="27" t="s">
        <v>500</v>
      </c>
      <c r="C20" s="97"/>
      <c r="D20" s="97"/>
      <c r="E20" s="97"/>
      <c r="F20" s="97"/>
      <c r="G20" s="97"/>
      <c r="H20" s="97"/>
      <c r="I20" s="97"/>
      <c r="J20" s="97"/>
      <c r="K20" s="97"/>
      <c r="L20" s="97"/>
      <c r="M20" s="97"/>
      <c r="N20" s="89"/>
      <c r="O20" s="89"/>
      <c r="P20" s="89"/>
    </row>
    <row r="21" spans="1:16" ht="12.75">
      <c r="A21" s="89"/>
      <c r="B21" s="89"/>
      <c r="C21" s="89"/>
      <c r="D21" s="89"/>
      <c r="E21" s="89"/>
      <c r="F21" s="89"/>
      <c r="G21" s="89"/>
      <c r="H21" s="89"/>
      <c r="I21" s="89"/>
      <c r="J21" s="89"/>
      <c r="K21" s="89"/>
      <c r="L21" s="89"/>
      <c r="M21" s="89"/>
      <c r="N21" s="89"/>
      <c r="O21" s="89"/>
      <c r="P21" s="89"/>
    </row>
    <row r="23" spans="1:16" ht="12.75">
      <c r="A23" s="867"/>
      <c r="B23" s="867"/>
      <c r="C23" s="867"/>
      <c r="D23" s="867"/>
      <c r="E23" s="867"/>
      <c r="F23" s="867"/>
      <c r="G23" s="867"/>
      <c r="H23" s="867"/>
      <c r="I23" s="867"/>
      <c r="J23" s="867"/>
      <c r="K23" s="867"/>
      <c r="L23" s="867"/>
      <c r="M23" s="105"/>
      <c r="N23" s="867"/>
      <c r="O23" s="867"/>
      <c r="P23" s="867"/>
    </row>
    <row r="24" spans="1:16" ht="12.75">
      <c r="A24" s="89"/>
      <c r="B24" s="89"/>
      <c r="C24" s="89"/>
      <c r="D24" s="89"/>
      <c r="E24" s="89"/>
      <c r="F24" s="89"/>
      <c r="G24" s="89"/>
      <c r="H24" s="89"/>
      <c r="I24" s="89"/>
      <c r="J24" s="89"/>
      <c r="K24" s="89"/>
      <c r="L24" s="89"/>
      <c r="M24" s="89"/>
      <c r="N24" s="89"/>
      <c r="O24" s="89"/>
      <c r="P24" s="89"/>
    </row>
    <row r="25" spans="1:16" ht="15.75">
      <c r="A25" s="100" t="s">
        <v>12</v>
      </c>
      <c r="B25" s="100"/>
      <c r="C25" s="100"/>
      <c r="D25" s="100"/>
      <c r="E25" s="100"/>
      <c r="F25" s="100"/>
      <c r="G25" s="100"/>
      <c r="H25" s="100"/>
      <c r="I25" s="100"/>
      <c r="J25" s="861"/>
      <c r="K25" s="861"/>
      <c r="L25" s="861"/>
      <c r="M25" s="861"/>
      <c r="N25" s="131"/>
      <c r="O25" s="89"/>
      <c r="P25" s="89"/>
    </row>
    <row r="26" spans="2:16" ht="15.75" customHeight="1">
      <c r="B26" s="131"/>
      <c r="C26" s="131"/>
      <c r="D26" s="131"/>
      <c r="E26" s="131"/>
      <c r="F26" s="131"/>
      <c r="G26" s="131"/>
      <c r="H26" s="131"/>
      <c r="I26" s="131"/>
      <c r="J26" s="861" t="s">
        <v>1023</v>
      </c>
      <c r="K26" s="861"/>
      <c r="L26" s="861"/>
      <c r="M26" s="861"/>
      <c r="N26" s="89"/>
      <c r="O26" s="89"/>
      <c r="P26" s="89"/>
    </row>
    <row r="27" spans="2:16" ht="15" customHeight="1">
      <c r="B27" s="131"/>
      <c r="C27" s="131"/>
      <c r="D27" s="131"/>
      <c r="E27" s="131"/>
      <c r="F27" s="131"/>
      <c r="G27" s="131"/>
      <c r="H27" s="131"/>
      <c r="I27" s="131"/>
      <c r="J27" s="861" t="s">
        <v>504</v>
      </c>
      <c r="K27" s="861"/>
      <c r="L27" s="861"/>
      <c r="M27" s="861"/>
      <c r="N27" s="131"/>
      <c r="O27" s="89"/>
      <c r="P27" s="89"/>
    </row>
    <row r="28" spans="1:16" ht="12.75">
      <c r="A28" s="89"/>
      <c r="B28" s="89"/>
      <c r="C28" s="89"/>
      <c r="L28" s="31" t="s">
        <v>81</v>
      </c>
      <c r="M28" s="31"/>
      <c r="N28" s="31"/>
      <c r="O28" s="31"/>
      <c r="P28" s="31"/>
    </row>
  </sheetData>
  <sheetProtection/>
  <mergeCells count="16">
    <mergeCell ref="A23:L23"/>
    <mergeCell ref="F9:I9"/>
    <mergeCell ref="N23:P23"/>
    <mergeCell ref="J26:M26"/>
    <mergeCell ref="J27:M27"/>
    <mergeCell ref="J25:M25"/>
    <mergeCell ref="D15:J17"/>
    <mergeCell ref="L1:M1"/>
    <mergeCell ref="A2:M2"/>
    <mergeCell ref="A3:M3"/>
    <mergeCell ref="A5:M5"/>
    <mergeCell ref="A7:B7"/>
    <mergeCell ref="A9:A10"/>
    <mergeCell ref="B9:B10"/>
    <mergeCell ref="C9:E9"/>
    <mergeCell ref="J9:M9"/>
  </mergeCells>
  <printOptions horizontalCentered="1"/>
  <pageMargins left="0.52" right="0.27" top="1.05" bottom="0" header="0.69" footer="0.31496062992125984"/>
  <pageSetup fitToHeight="1" fitToWidth="1" horizontalDpi="600" verticalDpi="600" orientation="landscape" paperSize="9" scale="77" r:id="rId1"/>
</worksheet>
</file>

<file path=xl/worksheets/sheet48.xml><?xml version="1.0" encoding="utf-8"?>
<worksheet xmlns="http://schemas.openxmlformats.org/spreadsheetml/2006/main" xmlns:r="http://schemas.openxmlformats.org/officeDocument/2006/relationships">
  <sheetPr>
    <pageSetUpPr fitToPage="1"/>
  </sheetPr>
  <dimension ref="A1:L26"/>
  <sheetViews>
    <sheetView view="pageBreakPreview" zoomScale="90" zoomScaleSheetLayoutView="90" zoomScalePageLayoutView="0" workbookViewId="0" topLeftCell="A1">
      <selection activeCell="F13" sqref="F13:I15"/>
    </sheetView>
  </sheetViews>
  <sheetFormatPr defaultColWidth="9.140625" defaultRowHeight="12.75"/>
  <cols>
    <col min="1" max="1" width="5.8515625" style="0" customWidth="1"/>
    <col min="2" max="2" width="14.8515625" style="0" customWidth="1"/>
    <col min="3" max="3" width="11.140625" style="0" customWidth="1"/>
    <col min="4" max="4" width="10.57421875" style="0" customWidth="1"/>
    <col min="5" max="5" width="10.140625" style="0" customWidth="1"/>
    <col min="6" max="6" width="13.421875" style="0" customWidth="1"/>
    <col min="7" max="7" width="17.57421875" style="0" customWidth="1"/>
    <col min="8" max="8" width="12.421875" style="0" customWidth="1"/>
    <col min="9" max="9" width="15.28125" style="0" customWidth="1"/>
    <col min="10" max="10" width="17.140625" style="0" customWidth="1"/>
    <col min="11" max="11" width="13.8515625" style="0" customWidth="1"/>
    <col min="12" max="12" width="9.140625" style="0" hidden="1" customWidth="1"/>
  </cols>
  <sheetData>
    <row r="1" spans="10:11" ht="18">
      <c r="J1" s="399" t="s">
        <v>753</v>
      </c>
      <c r="K1" s="211"/>
    </row>
    <row r="2" spans="1:11" ht="18">
      <c r="A2" s="664" t="s">
        <v>0</v>
      </c>
      <c r="B2" s="664"/>
      <c r="C2" s="664"/>
      <c r="D2" s="664"/>
      <c r="E2" s="664"/>
      <c r="F2" s="664"/>
      <c r="G2" s="664"/>
      <c r="H2" s="664"/>
      <c r="I2" s="664"/>
      <c r="J2" s="664"/>
      <c r="K2" s="664"/>
    </row>
    <row r="3" spans="1:11" ht="21">
      <c r="A3" s="665" t="s">
        <v>827</v>
      </c>
      <c r="B3" s="665"/>
      <c r="C3" s="665"/>
      <c r="D3" s="665"/>
      <c r="E3" s="665"/>
      <c r="F3" s="665"/>
      <c r="G3" s="665"/>
      <c r="H3" s="665"/>
      <c r="I3" s="665"/>
      <c r="J3" s="665"/>
      <c r="K3" s="665"/>
    </row>
    <row r="4" spans="1:11" ht="9" customHeight="1">
      <c r="A4" s="186"/>
      <c r="B4" s="186"/>
      <c r="C4" s="186"/>
      <c r="D4" s="186"/>
      <c r="E4" s="186"/>
      <c r="F4" s="186"/>
      <c r="G4" s="186"/>
      <c r="H4" s="186"/>
      <c r="I4" s="186"/>
      <c r="J4" s="186"/>
      <c r="K4" s="186"/>
    </row>
    <row r="5" spans="1:11" ht="15">
      <c r="A5" s="899" t="s">
        <v>754</v>
      </c>
      <c r="B5" s="899"/>
      <c r="C5" s="899"/>
      <c r="D5" s="899"/>
      <c r="E5" s="899"/>
      <c r="F5" s="899"/>
      <c r="G5" s="899"/>
      <c r="H5" s="899"/>
      <c r="I5" s="899"/>
      <c r="J5" s="899"/>
      <c r="K5" s="899"/>
    </row>
    <row r="6" spans="1:12" ht="15">
      <c r="A6" s="187" t="s">
        <v>535</v>
      </c>
      <c r="B6" s="187"/>
      <c r="C6" s="187"/>
      <c r="D6" s="187"/>
      <c r="E6" s="187"/>
      <c r="F6" s="187"/>
      <c r="G6" s="187"/>
      <c r="H6" s="187"/>
      <c r="I6" s="186"/>
      <c r="J6" s="759" t="s">
        <v>967</v>
      </c>
      <c r="K6" s="759"/>
      <c r="L6" s="759"/>
    </row>
    <row r="7" spans="1:12" ht="15">
      <c r="A7" s="187"/>
      <c r="B7" s="187"/>
      <c r="C7" s="187"/>
      <c r="D7" s="187"/>
      <c r="E7" s="187"/>
      <c r="F7" s="187"/>
      <c r="G7" s="187"/>
      <c r="H7" s="187"/>
      <c r="I7" s="186"/>
      <c r="J7" s="338"/>
      <c r="K7" s="338"/>
      <c r="L7" s="366"/>
    </row>
    <row r="8" spans="1:11" s="264" customFormat="1" ht="32.25" customHeight="1">
      <c r="A8" s="776" t="s">
        <v>2</v>
      </c>
      <c r="B8" s="776" t="s">
        <v>3</v>
      </c>
      <c r="C8" s="776" t="s">
        <v>310</v>
      </c>
      <c r="D8" s="776" t="s">
        <v>311</v>
      </c>
      <c r="E8" s="776"/>
      <c r="F8" s="776"/>
      <c r="G8" s="776"/>
      <c r="H8" s="776"/>
      <c r="I8" s="777" t="s">
        <v>312</v>
      </c>
      <c r="J8" s="778"/>
      <c r="K8" s="779"/>
    </row>
    <row r="9" spans="1:11" s="264" customFormat="1" ht="82.5" customHeight="1">
      <c r="A9" s="776"/>
      <c r="B9" s="776"/>
      <c r="C9" s="776"/>
      <c r="D9" s="361" t="s">
        <v>313</v>
      </c>
      <c r="E9" s="361" t="s">
        <v>201</v>
      </c>
      <c r="F9" s="361" t="s">
        <v>467</v>
      </c>
      <c r="G9" s="361" t="s">
        <v>314</v>
      </c>
      <c r="H9" s="361" t="s">
        <v>438</v>
      </c>
      <c r="I9" s="361" t="s">
        <v>315</v>
      </c>
      <c r="J9" s="361" t="s">
        <v>316</v>
      </c>
      <c r="K9" s="361" t="s">
        <v>317</v>
      </c>
    </row>
    <row r="10" spans="1:11" ht="15">
      <c r="A10" s="188" t="s">
        <v>273</v>
      </c>
      <c r="B10" s="188" t="s">
        <v>274</v>
      </c>
      <c r="C10" s="188" t="s">
        <v>275</v>
      </c>
      <c r="D10" s="188" t="s">
        <v>276</v>
      </c>
      <c r="E10" s="188" t="s">
        <v>277</v>
      </c>
      <c r="F10" s="188" t="s">
        <v>278</v>
      </c>
      <c r="G10" s="188" t="s">
        <v>279</v>
      </c>
      <c r="H10" s="188" t="s">
        <v>280</v>
      </c>
      <c r="I10" s="188" t="s">
        <v>299</v>
      </c>
      <c r="J10" s="188" t="s">
        <v>300</v>
      </c>
      <c r="K10" s="188" t="s">
        <v>301</v>
      </c>
    </row>
    <row r="11" spans="1:11" ht="12.75">
      <c r="A11" s="8">
        <v>1</v>
      </c>
      <c r="B11" s="19" t="s">
        <v>492</v>
      </c>
      <c r="C11" s="9"/>
      <c r="D11" s="9"/>
      <c r="E11" s="9"/>
      <c r="F11" s="9"/>
      <c r="G11" s="9"/>
      <c r="H11" s="9"/>
      <c r="I11" s="9"/>
      <c r="J11" s="9"/>
      <c r="K11" s="9"/>
    </row>
    <row r="12" spans="1:11" ht="12.75">
      <c r="A12" s="8">
        <v>2</v>
      </c>
      <c r="B12" s="19" t="s">
        <v>493</v>
      </c>
      <c r="C12" s="9"/>
      <c r="D12" s="9"/>
      <c r="E12" s="9"/>
      <c r="F12" s="9"/>
      <c r="G12" s="9"/>
      <c r="H12" s="9"/>
      <c r="I12" s="9"/>
      <c r="J12" s="9"/>
      <c r="K12" s="9"/>
    </row>
    <row r="13" spans="1:11" ht="12.75">
      <c r="A13" s="8">
        <v>3</v>
      </c>
      <c r="B13" s="19" t="s">
        <v>494</v>
      </c>
      <c r="C13" s="9"/>
      <c r="D13" s="9"/>
      <c r="E13" s="9"/>
      <c r="F13" s="890" t="s">
        <v>532</v>
      </c>
      <c r="G13" s="891"/>
      <c r="H13" s="891"/>
      <c r="I13" s="892"/>
      <c r="J13" s="9"/>
      <c r="K13" s="9"/>
    </row>
    <row r="14" spans="1:11" ht="12.75">
      <c r="A14" s="8">
        <v>4</v>
      </c>
      <c r="B14" s="19" t="s">
        <v>495</v>
      </c>
      <c r="C14" s="9"/>
      <c r="D14" s="9"/>
      <c r="E14" s="9"/>
      <c r="F14" s="893"/>
      <c r="G14" s="894"/>
      <c r="H14" s="894"/>
      <c r="I14" s="895"/>
      <c r="J14" s="9"/>
      <c r="K14" s="9"/>
    </row>
    <row r="15" spans="1:11" ht="12.75">
      <c r="A15" s="8">
        <v>5</v>
      </c>
      <c r="B15" s="19" t="s">
        <v>496</v>
      </c>
      <c r="C15" s="9"/>
      <c r="D15" s="9"/>
      <c r="E15" s="9"/>
      <c r="F15" s="896"/>
      <c r="G15" s="897"/>
      <c r="H15" s="897"/>
      <c r="I15" s="898"/>
      <c r="J15" s="9"/>
      <c r="K15" s="9"/>
    </row>
    <row r="16" spans="1:11" ht="12.75">
      <c r="A16" s="8">
        <v>6</v>
      </c>
      <c r="B16" s="19" t="s">
        <v>497</v>
      </c>
      <c r="C16" s="9"/>
      <c r="D16" s="9"/>
      <c r="E16" s="9"/>
      <c r="F16" s="9"/>
      <c r="G16" s="9"/>
      <c r="H16" s="9"/>
      <c r="I16" s="9"/>
      <c r="J16" s="9"/>
      <c r="K16" s="9"/>
    </row>
    <row r="17" spans="1:11" ht="12.75">
      <c r="A17" s="8">
        <v>7</v>
      </c>
      <c r="B17" s="19" t="s">
        <v>498</v>
      </c>
      <c r="C17" s="9"/>
      <c r="D17" s="9"/>
      <c r="E17" s="9"/>
      <c r="F17" s="9"/>
      <c r="G17" s="9"/>
      <c r="H17" s="9"/>
      <c r="I17" s="9"/>
      <c r="J17" s="9"/>
      <c r="K17" s="9"/>
    </row>
    <row r="18" spans="1:11" ht="12.75">
      <c r="A18" s="8">
        <v>8</v>
      </c>
      <c r="B18" s="19" t="s">
        <v>499</v>
      </c>
      <c r="C18" s="9"/>
      <c r="D18" s="9"/>
      <c r="E18" s="9"/>
      <c r="F18" s="9"/>
      <c r="G18" s="9"/>
      <c r="H18" s="9"/>
      <c r="I18" s="9"/>
      <c r="J18" s="9"/>
      <c r="K18" s="9"/>
    </row>
    <row r="19" spans="1:11" ht="12.75">
      <c r="A19" s="3"/>
      <c r="B19" s="27" t="s">
        <v>500</v>
      </c>
      <c r="C19" s="9"/>
      <c r="D19" s="9"/>
      <c r="E19" s="9"/>
      <c r="F19" s="9"/>
      <c r="G19" s="9"/>
      <c r="H19" s="9"/>
      <c r="I19" s="9"/>
      <c r="J19" s="9"/>
      <c r="K19" s="9"/>
    </row>
    <row r="21" ht="12.75">
      <c r="A21" s="15" t="s">
        <v>468</v>
      </c>
    </row>
    <row r="23" spans="1:11" ht="12.75">
      <c r="A23" s="191"/>
      <c r="B23" s="191"/>
      <c r="C23" s="191"/>
      <c r="D23" s="191"/>
      <c r="I23" s="668"/>
      <c r="J23" s="668"/>
      <c r="K23" s="668"/>
    </row>
    <row r="24" spans="1:12" ht="15" customHeight="1">
      <c r="A24" s="191"/>
      <c r="B24" s="191"/>
      <c r="C24" s="191"/>
      <c r="D24" s="191"/>
      <c r="I24" s="668" t="s">
        <v>1023</v>
      </c>
      <c r="J24" s="668"/>
      <c r="K24" s="668"/>
      <c r="L24" s="204"/>
    </row>
    <row r="25" spans="1:12" ht="15" customHeight="1">
      <c r="A25" s="191"/>
      <c r="B25" s="191"/>
      <c r="C25" s="191"/>
      <c r="D25" s="191"/>
      <c r="I25" s="668" t="s">
        <v>503</v>
      </c>
      <c r="J25" s="668"/>
      <c r="K25" s="668"/>
      <c r="L25" s="204"/>
    </row>
    <row r="26" spans="1:11" ht="12.75">
      <c r="A26" s="191" t="s">
        <v>12</v>
      </c>
      <c r="C26" s="191"/>
      <c r="D26" s="191"/>
      <c r="I26" s="663" t="s">
        <v>573</v>
      </c>
      <c r="J26" s="663"/>
      <c r="K26" s="195"/>
    </row>
  </sheetData>
  <sheetProtection/>
  <mergeCells count="14">
    <mergeCell ref="I25:K25"/>
    <mergeCell ref="F13:I15"/>
    <mergeCell ref="I26:J26"/>
    <mergeCell ref="A3:K3"/>
    <mergeCell ref="A5:K5"/>
    <mergeCell ref="J6:L6"/>
    <mergeCell ref="A8:A9"/>
    <mergeCell ref="B8:B9"/>
    <mergeCell ref="C8:C9"/>
    <mergeCell ref="D8:H8"/>
    <mergeCell ref="I8:K8"/>
    <mergeCell ref="I23:K23"/>
    <mergeCell ref="I24:K24"/>
    <mergeCell ref="A2:K2"/>
  </mergeCells>
  <printOptions horizontalCentered="1"/>
  <pageMargins left="0.7086614173228347" right="0.3" top="1.09" bottom="0" header="0.31496062992125984" footer="0.31496062992125984"/>
  <pageSetup fitToHeight="1" fitToWidth="1" horizontalDpi="600" verticalDpi="600" orientation="landscape" paperSize="9" scale="97" r:id="rId1"/>
</worksheet>
</file>

<file path=xl/worksheets/sheet49.xml><?xml version="1.0" encoding="utf-8"?>
<worksheet xmlns="http://schemas.openxmlformats.org/spreadsheetml/2006/main" xmlns:r="http://schemas.openxmlformats.org/officeDocument/2006/relationships">
  <sheetPr>
    <pageSetUpPr fitToPage="1"/>
  </sheetPr>
  <dimension ref="A1:O24"/>
  <sheetViews>
    <sheetView view="pageBreakPreview" zoomScaleSheetLayoutView="100" zoomScalePageLayoutView="0" workbookViewId="0" topLeftCell="A1">
      <selection activeCell="G12" sqref="G12:M15"/>
    </sheetView>
  </sheetViews>
  <sheetFormatPr defaultColWidth="9.140625" defaultRowHeight="12.75"/>
  <cols>
    <col min="1" max="1" width="5.57421875" style="0" customWidth="1"/>
    <col min="3" max="3" width="11.8515625" style="0" customWidth="1"/>
    <col min="5" max="6" width="10.8515625" style="0" customWidth="1"/>
    <col min="7" max="7" width="14.140625" style="0" customWidth="1"/>
    <col min="8" max="8" width="11.57421875" style="0" customWidth="1"/>
    <col min="9" max="12" width="10.421875" style="0" customWidth="1"/>
    <col min="13" max="13" width="11.00390625" style="0" customWidth="1"/>
    <col min="14" max="14" width="10.00390625" style="0" customWidth="1"/>
    <col min="15" max="15" width="11.8515625" style="0" customWidth="1"/>
  </cols>
  <sheetData>
    <row r="1" spans="1:15" ht="18">
      <c r="A1" s="664" t="s">
        <v>575</v>
      </c>
      <c r="B1" s="664"/>
      <c r="C1" s="664"/>
      <c r="D1" s="664"/>
      <c r="E1" s="664"/>
      <c r="F1" s="664"/>
      <c r="G1" s="664"/>
      <c r="H1" s="664"/>
      <c r="I1" s="664"/>
      <c r="J1" s="664"/>
      <c r="K1" s="664"/>
      <c r="L1" s="664"/>
      <c r="M1" s="664"/>
      <c r="N1" s="664"/>
      <c r="O1" s="485" t="s">
        <v>755</v>
      </c>
    </row>
    <row r="2" spans="1:15" ht="21">
      <c r="A2" s="665" t="s">
        <v>827</v>
      </c>
      <c r="B2" s="665"/>
      <c r="C2" s="665"/>
      <c r="D2" s="665"/>
      <c r="E2" s="665"/>
      <c r="F2" s="665"/>
      <c r="G2" s="665"/>
      <c r="H2" s="665"/>
      <c r="I2" s="665"/>
      <c r="J2" s="665"/>
      <c r="K2" s="665"/>
      <c r="L2" s="665"/>
      <c r="M2" s="665"/>
      <c r="N2" s="665"/>
      <c r="O2" s="665"/>
    </row>
    <row r="3" spans="1:11" ht="15">
      <c r="A3" s="186"/>
      <c r="B3" s="186"/>
      <c r="C3" s="186"/>
      <c r="D3" s="186"/>
      <c r="E3" s="186"/>
      <c r="F3" s="186"/>
      <c r="G3" s="186"/>
      <c r="H3" s="186"/>
      <c r="I3" s="186"/>
      <c r="J3" s="186"/>
      <c r="K3" s="186"/>
    </row>
    <row r="4" spans="1:15" ht="18">
      <c r="A4" s="664" t="s">
        <v>756</v>
      </c>
      <c r="B4" s="664"/>
      <c r="C4" s="664"/>
      <c r="D4" s="664"/>
      <c r="E4" s="664"/>
      <c r="F4" s="664"/>
      <c r="G4" s="664"/>
      <c r="H4" s="664"/>
      <c r="I4" s="664"/>
      <c r="J4" s="664"/>
      <c r="K4" s="664"/>
      <c r="L4" s="664"/>
      <c r="M4" s="664"/>
      <c r="N4" s="664"/>
      <c r="O4" s="664"/>
    </row>
    <row r="5" spans="1:11" ht="15">
      <c r="A5" s="187" t="s">
        <v>501</v>
      </c>
      <c r="B5" s="187"/>
      <c r="C5" s="187"/>
      <c r="D5" s="187"/>
      <c r="E5" s="187"/>
      <c r="F5" s="187"/>
      <c r="G5" s="187"/>
      <c r="H5" s="187"/>
      <c r="I5" s="187"/>
      <c r="J5" s="187"/>
      <c r="K5" s="186"/>
    </row>
    <row r="6" spans="1:15" ht="15">
      <c r="A6" s="187"/>
      <c r="B6" s="187"/>
      <c r="C6" s="187"/>
      <c r="D6" s="187"/>
      <c r="E6" s="187"/>
      <c r="F6" s="187"/>
      <c r="G6" s="187"/>
      <c r="H6" s="187"/>
      <c r="I6" s="187"/>
      <c r="J6" s="187"/>
      <c r="K6" s="186"/>
      <c r="M6" s="667" t="s">
        <v>967</v>
      </c>
      <c r="N6" s="667"/>
      <c r="O6" s="667"/>
    </row>
    <row r="7" spans="1:15" s="274" customFormat="1" ht="30" customHeight="1">
      <c r="A7" s="776" t="s">
        <v>2</v>
      </c>
      <c r="B7" s="776" t="s">
        <v>3</v>
      </c>
      <c r="C7" s="776" t="s">
        <v>318</v>
      </c>
      <c r="D7" s="781" t="s">
        <v>319</v>
      </c>
      <c r="E7" s="781" t="s">
        <v>320</v>
      </c>
      <c r="F7" s="781" t="s">
        <v>321</v>
      </c>
      <c r="G7" s="781" t="s">
        <v>322</v>
      </c>
      <c r="H7" s="776" t="s">
        <v>323</v>
      </c>
      <c r="I7" s="776"/>
      <c r="J7" s="776" t="s">
        <v>324</v>
      </c>
      <c r="K7" s="776"/>
      <c r="L7" s="776" t="s">
        <v>325</v>
      </c>
      <c r="M7" s="776"/>
      <c r="N7" s="776" t="s">
        <v>326</v>
      </c>
      <c r="O7" s="776"/>
    </row>
    <row r="8" spans="1:15" s="274" customFormat="1" ht="51.75" customHeight="1">
      <c r="A8" s="776"/>
      <c r="B8" s="776"/>
      <c r="C8" s="776"/>
      <c r="D8" s="782"/>
      <c r="E8" s="782"/>
      <c r="F8" s="782"/>
      <c r="G8" s="782"/>
      <c r="H8" s="361" t="s">
        <v>327</v>
      </c>
      <c r="I8" s="361" t="s">
        <v>328</v>
      </c>
      <c r="J8" s="361" t="s">
        <v>327</v>
      </c>
      <c r="K8" s="361" t="s">
        <v>328</v>
      </c>
      <c r="L8" s="361" t="s">
        <v>327</v>
      </c>
      <c r="M8" s="361" t="s">
        <v>328</v>
      </c>
      <c r="N8" s="361" t="s">
        <v>327</v>
      </c>
      <c r="O8" s="361" t="s">
        <v>328</v>
      </c>
    </row>
    <row r="9" spans="1:15" ht="15">
      <c r="A9" s="188" t="s">
        <v>273</v>
      </c>
      <c r="B9" s="188" t="s">
        <v>274</v>
      </c>
      <c r="C9" s="188" t="s">
        <v>275</v>
      </c>
      <c r="D9" s="188" t="s">
        <v>276</v>
      </c>
      <c r="E9" s="188" t="s">
        <v>277</v>
      </c>
      <c r="F9" s="188" t="s">
        <v>278</v>
      </c>
      <c r="G9" s="188" t="s">
        <v>279</v>
      </c>
      <c r="H9" s="188" t="s">
        <v>280</v>
      </c>
      <c r="I9" s="188" t="s">
        <v>299</v>
      </c>
      <c r="J9" s="188" t="s">
        <v>300</v>
      </c>
      <c r="K9" s="188" t="s">
        <v>301</v>
      </c>
      <c r="L9" s="188" t="s">
        <v>329</v>
      </c>
      <c r="M9" s="188" t="s">
        <v>330</v>
      </c>
      <c r="N9" s="188" t="s">
        <v>331</v>
      </c>
      <c r="O9" s="188" t="s">
        <v>332</v>
      </c>
    </row>
    <row r="10" spans="1:15" ht="12.75">
      <c r="A10" s="8">
        <v>1</v>
      </c>
      <c r="B10" s="19" t="s">
        <v>492</v>
      </c>
      <c r="C10" s="9"/>
      <c r="D10" s="9"/>
      <c r="E10" s="9"/>
      <c r="F10" s="9"/>
      <c r="G10" s="9"/>
      <c r="H10" s="9"/>
      <c r="I10" s="9"/>
      <c r="J10" s="9"/>
      <c r="K10" s="9"/>
      <c r="L10" s="9"/>
      <c r="M10" s="9"/>
      <c r="N10" s="9"/>
      <c r="O10" s="9"/>
    </row>
    <row r="11" spans="1:15" ht="12.75">
      <c r="A11" s="8">
        <v>2</v>
      </c>
      <c r="B11" s="19" t="s">
        <v>493</v>
      </c>
      <c r="C11" s="9"/>
      <c r="D11" s="9"/>
      <c r="E11" s="9"/>
      <c r="F11" s="9"/>
      <c r="G11" s="9"/>
      <c r="H11" s="9"/>
      <c r="I11" s="9"/>
      <c r="J11" s="9"/>
      <c r="K11" s="9"/>
      <c r="L11" s="9"/>
      <c r="M11" s="9"/>
      <c r="N11" s="9"/>
      <c r="O11" s="9"/>
    </row>
    <row r="12" spans="1:15" ht="12.75">
      <c r="A12" s="8">
        <v>3</v>
      </c>
      <c r="B12" s="19" t="s">
        <v>494</v>
      </c>
      <c r="C12" s="9"/>
      <c r="D12" s="9"/>
      <c r="E12" s="9"/>
      <c r="F12" s="9"/>
      <c r="G12" s="900" t="s">
        <v>532</v>
      </c>
      <c r="H12" s="901"/>
      <c r="I12" s="901"/>
      <c r="J12" s="901"/>
      <c r="K12" s="901"/>
      <c r="L12" s="901"/>
      <c r="M12" s="902"/>
      <c r="N12" s="9"/>
      <c r="O12" s="9"/>
    </row>
    <row r="13" spans="1:15" ht="12.75">
      <c r="A13" s="8">
        <v>4</v>
      </c>
      <c r="B13" s="19" t="s">
        <v>495</v>
      </c>
      <c r="C13" s="9"/>
      <c r="D13" s="9"/>
      <c r="E13" s="9"/>
      <c r="F13" s="9"/>
      <c r="G13" s="903"/>
      <c r="H13" s="904"/>
      <c r="I13" s="904"/>
      <c r="J13" s="904"/>
      <c r="K13" s="904"/>
      <c r="L13" s="904"/>
      <c r="M13" s="905"/>
      <c r="N13" s="9"/>
      <c r="O13" s="9"/>
    </row>
    <row r="14" spans="1:15" ht="12.75">
      <c r="A14" s="8">
        <v>5</v>
      </c>
      <c r="B14" s="19" t="s">
        <v>496</v>
      </c>
      <c r="C14" s="9"/>
      <c r="D14" s="9"/>
      <c r="E14" s="9"/>
      <c r="F14" s="9"/>
      <c r="G14" s="903"/>
      <c r="H14" s="904"/>
      <c r="I14" s="904"/>
      <c r="J14" s="904"/>
      <c r="K14" s="904"/>
      <c r="L14" s="904"/>
      <c r="M14" s="905"/>
      <c r="N14" s="9"/>
      <c r="O14" s="9"/>
    </row>
    <row r="15" spans="1:15" ht="12.75">
      <c r="A15" s="8">
        <v>6</v>
      </c>
      <c r="B15" s="19" t="s">
        <v>497</v>
      </c>
      <c r="C15" s="9"/>
      <c r="D15" s="9"/>
      <c r="E15" s="9"/>
      <c r="F15" s="9"/>
      <c r="G15" s="906"/>
      <c r="H15" s="907"/>
      <c r="I15" s="907"/>
      <c r="J15" s="907"/>
      <c r="K15" s="907"/>
      <c r="L15" s="907"/>
      <c r="M15" s="908"/>
      <c r="N15" s="9"/>
      <c r="O15" s="9"/>
    </row>
    <row r="16" spans="1:15" ht="12.75">
      <c r="A16" s="8">
        <v>7</v>
      </c>
      <c r="B16" s="19" t="s">
        <v>498</v>
      </c>
      <c r="C16" s="9"/>
      <c r="D16" s="9"/>
      <c r="E16" s="9"/>
      <c r="F16" s="9"/>
      <c r="G16" s="9"/>
      <c r="H16" s="9"/>
      <c r="I16" s="9"/>
      <c r="J16" s="9"/>
      <c r="K16" s="9"/>
      <c r="L16" s="9"/>
      <c r="M16" s="9"/>
      <c r="N16" s="9"/>
      <c r="O16" s="9"/>
    </row>
    <row r="17" spans="1:15" ht="12.75">
      <c r="A17" s="8">
        <v>8</v>
      </c>
      <c r="B17" s="19" t="s">
        <v>499</v>
      </c>
      <c r="C17" s="9"/>
      <c r="D17" s="9"/>
      <c r="E17" s="9"/>
      <c r="F17" s="9"/>
      <c r="G17" s="9"/>
      <c r="H17" s="9"/>
      <c r="I17" s="9"/>
      <c r="J17" s="9"/>
      <c r="K17" s="9"/>
      <c r="L17" s="9"/>
      <c r="M17" s="9"/>
      <c r="N17" s="9"/>
      <c r="O17" s="9"/>
    </row>
    <row r="18" spans="1:15" ht="12.75">
      <c r="A18" s="3"/>
      <c r="B18" s="27" t="s">
        <v>500</v>
      </c>
      <c r="C18" s="9"/>
      <c r="D18" s="9"/>
      <c r="E18" s="9"/>
      <c r="F18" s="9"/>
      <c r="G18" s="9"/>
      <c r="H18" s="9"/>
      <c r="I18" s="9"/>
      <c r="J18" s="9"/>
      <c r="K18" s="9"/>
      <c r="L18" s="9"/>
      <c r="M18" s="9"/>
      <c r="N18" s="9"/>
      <c r="O18" s="9"/>
    </row>
    <row r="21" spans="1:15" ht="12.75">
      <c r="A21" s="191"/>
      <c r="B21" s="191"/>
      <c r="C21" s="191"/>
      <c r="D21" s="191"/>
      <c r="L21" s="668"/>
      <c r="M21" s="668"/>
      <c r="N21" s="668"/>
      <c r="O21" s="668"/>
    </row>
    <row r="22" spans="1:15" ht="12.75">
      <c r="A22" s="191"/>
      <c r="B22" s="191"/>
      <c r="C22" s="191"/>
      <c r="D22" s="191"/>
      <c r="L22" s="668" t="s">
        <v>1023</v>
      </c>
      <c r="M22" s="668"/>
      <c r="N22" s="668"/>
      <c r="O22" s="668"/>
    </row>
    <row r="23" spans="1:15" ht="12.75">
      <c r="A23" s="191"/>
      <c r="B23" s="191"/>
      <c r="C23" s="191"/>
      <c r="D23" s="191"/>
      <c r="L23" s="668" t="s">
        <v>503</v>
      </c>
      <c r="M23" s="668"/>
      <c r="N23" s="668"/>
      <c r="O23" s="668"/>
    </row>
    <row r="24" spans="1:15" ht="12.75">
      <c r="A24" s="191" t="s">
        <v>12</v>
      </c>
      <c r="C24" s="191"/>
      <c r="D24" s="191"/>
      <c r="L24" s="663" t="s">
        <v>574</v>
      </c>
      <c r="M24" s="663"/>
      <c r="N24" s="663"/>
      <c r="O24" s="195"/>
    </row>
  </sheetData>
  <sheetProtection/>
  <mergeCells count="20">
    <mergeCell ref="A2:O2"/>
    <mergeCell ref="L24:N24"/>
    <mergeCell ref="G7:G8"/>
    <mergeCell ref="H7:I7"/>
    <mergeCell ref="J7:K7"/>
    <mergeCell ref="L7:M7"/>
    <mergeCell ref="L23:O23"/>
    <mergeCell ref="G12:M15"/>
    <mergeCell ref="L21:O21"/>
    <mergeCell ref="L22:O22"/>
    <mergeCell ref="A1:N1"/>
    <mergeCell ref="M6:O6"/>
    <mergeCell ref="A7:A8"/>
    <mergeCell ref="B7:B8"/>
    <mergeCell ref="A4:O4"/>
    <mergeCell ref="F7:F8"/>
    <mergeCell ref="D7:D8"/>
    <mergeCell ref="E7:E8"/>
    <mergeCell ref="C7:C8"/>
    <mergeCell ref="N7:O7"/>
  </mergeCells>
  <printOptions horizontalCentered="1"/>
  <pageMargins left="0.7086614173228347" right="0.24" top="1.54" bottom="0" header="0.93" footer="0.31496062992125984"/>
  <pageSetup fitToHeight="1" fitToWidth="1"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sheetPr>
    <pageSetUpPr fitToPage="1"/>
  </sheetPr>
  <dimension ref="A2:IU35"/>
  <sheetViews>
    <sheetView view="pageBreakPreview" zoomScale="90" zoomScaleSheetLayoutView="90" zoomScalePageLayoutView="0" workbookViewId="0" topLeftCell="A1">
      <selection activeCell="J28" sqref="J28"/>
    </sheetView>
  </sheetViews>
  <sheetFormatPr defaultColWidth="9.140625" defaultRowHeight="12.75"/>
  <cols>
    <col min="1" max="1" width="4.8515625" style="0" customWidth="1"/>
    <col min="2" max="2" width="31.421875" style="0" customWidth="1"/>
    <col min="3" max="6" width="8.28125" style="0" customWidth="1"/>
    <col min="7" max="18" width="8.140625" style="0" customWidth="1"/>
    <col min="19" max="21" width="9.7109375" style="0" customWidth="1"/>
    <col min="22" max="22" width="10.8515625" style="0" customWidth="1"/>
    <col min="27" max="27" width="11.00390625" style="0" customWidth="1"/>
    <col min="28" max="29" width="8.8515625" style="0" hidden="1" customWidth="1"/>
  </cols>
  <sheetData>
    <row r="2" spans="7:22" ht="12.75">
      <c r="G2" s="596"/>
      <c r="H2" s="596"/>
      <c r="I2" s="596"/>
      <c r="J2" s="596"/>
      <c r="K2" s="596"/>
      <c r="L2" s="596"/>
      <c r="M2" s="596"/>
      <c r="N2" s="596"/>
      <c r="O2" s="596"/>
      <c r="P2" s="1"/>
      <c r="Q2" s="1"/>
      <c r="R2" s="1"/>
      <c r="T2" s="591" t="s">
        <v>56</v>
      </c>
      <c r="U2" s="591"/>
      <c r="V2" s="591"/>
    </row>
    <row r="3" spans="1:22" ht="15">
      <c r="A3" s="572" t="s">
        <v>54</v>
      </c>
      <c r="B3" s="572"/>
      <c r="C3" s="572"/>
      <c r="D3" s="572"/>
      <c r="E3" s="572"/>
      <c r="F3" s="572"/>
      <c r="G3" s="572"/>
      <c r="H3" s="572"/>
      <c r="I3" s="572"/>
      <c r="J3" s="572"/>
      <c r="K3" s="572"/>
      <c r="L3" s="572"/>
      <c r="M3" s="572"/>
      <c r="N3" s="572"/>
      <c r="O3" s="572"/>
      <c r="P3" s="572"/>
      <c r="Q3" s="572"/>
      <c r="R3" s="572"/>
      <c r="S3" s="572"/>
      <c r="T3" s="572"/>
      <c r="U3" s="572"/>
      <c r="V3" s="572"/>
    </row>
    <row r="4" spans="1:255" ht="15.75">
      <c r="A4" s="620" t="s">
        <v>827</v>
      </c>
      <c r="B4" s="620"/>
      <c r="C4" s="620"/>
      <c r="D4" s="620"/>
      <c r="E4" s="620"/>
      <c r="F4" s="620"/>
      <c r="G4" s="620"/>
      <c r="H4" s="620"/>
      <c r="I4" s="620"/>
      <c r="J4" s="620"/>
      <c r="K4" s="620"/>
      <c r="L4" s="620"/>
      <c r="M4" s="620"/>
      <c r="N4" s="620"/>
      <c r="O4" s="620"/>
      <c r="P4" s="620"/>
      <c r="Q4" s="620"/>
      <c r="R4" s="620"/>
      <c r="S4" s="620"/>
      <c r="T4" s="620"/>
      <c r="U4" s="620"/>
      <c r="V4" s="620"/>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row>
    <row r="6" spans="1:22" ht="15">
      <c r="A6" s="642" t="s">
        <v>829</v>
      </c>
      <c r="B6" s="642"/>
      <c r="C6" s="642"/>
      <c r="D6" s="642"/>
      <c r="E6" s="642"/>
      <c r="F6" s="642"/>
      <c r="G6" s="642"/>
      <c r="H6" s="642"/>
      <c r="I6" s="642"/>
      <c r="J6" s="642"/>
      <c r="K6" s="642"/>
      <c r="L6" s="642"/>
      <c r="M6" s="642"/>
      <c r="N6" s="642"/>
      <c r="O6" s="642"/>
      <c r="P6" s="642"/>
      <c r="Q6" s="642"/>
      <c r="R6" s="642"/>
      <c r="S6" s="642"/>
      <c r="T6" s="642"/>
      <c r="U6" s="642"/>
      <c r="V6" s="642"/>
    </row>
    <row r="7" spans="1:21" ht="15.75">
      <c r="A7" s="48"/>
      <c r="B7" s="48"/>
      <c r="C7" s="48"/>
      <c r="D7" s="48"/>
      <c r="E7" s="48"/>
      <c r="F7" s="48"/>
      <c r="G7" s="48"/>
      <c r="H7" s="48"/>
      <c r="I7" s="48"/>
      <c r="J7" s="48"/>
      <c r="K7" s="48"/>
      <c r="L7" s="48"/>
      <c r="M7" s="48"/>
      <c r="N7" s="48"/>
      <c r="O7" s="48"/>
      <c r="P7" s="48"/>
      <c r="Q7" s="48"/>
      <c r="R7" s="48"/>
      <c r="S7" s="48"/>
      <c r="T7" s="48"/>
      <c r="U7" s="48"/>
    </row>
    <row r="8" spans="1:21" ht="15.75">
      <c r="A8" s="589" t="s">
        <v>491</v>
      </c>
      <c r="B8" s="589"/>
      <c r="C8" s="589"/>
      <c r="D8" s="29"/>
      <c r="E8" s="29"/>
      <c r="F8" s="29"/>
      <c r="G8" s="48"/>
      <c r="H8" s="48"/>
      <c r="I8" s="48"/>
      <c r="J8" s="48"/>
      <c r="K8" s="48"/>
      <c r="L8" s="48"/>
      <c r="M8" s="48"/>
      <c r="N8" s="48"/>
      <c r="O8" s="48"/>
      <c r="P8" s="48"/>
      <c r="Q8" s="48"/>
      <c r="R8" s="48"/>
      <c r="S8" s="48"/>
      <c r="T8" s="48"/>
      <c r="U8" s="48"/>
    </row>
    <row r="10" spans="21:255" ht="15">
      <c r="U10" s="649" t="s">
        <v>479</v>
      </c>
      <c r="V10" s="649"/>
      <c r="W10" s="16"/>
      <c r="X10" s="16"/>
      <c r="Y10" s="16"/>
      <c r="Z10" s="16"/>
      <c r="AA10" s="585"/>
      <c r="AB10" s="585"/>
      <c r="AC10" s="585"/>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row>
    <row r="11" spans="1:255" s="264" customFormat="1" ht="12.75" customHeight="1">
      <c r="A11" s="627" t="s">
        <v>505</v>
      </c>
      <c r="B11" s="630" t="s">
        <v>107</v>
      </c>
      <c r="C11" s="633" t="s">
        <v>158</v>
      </c>
      <c r="D11" s="634"/>
      <c r="E11" s="634"/>
      <c r="F11" s="635"/>
      <c r="G11" s="633" t="s">
        <v>985</v>
      </c>
      <c r="H11" s="634"/>
      <c r="I11" s="634"/>
      <c r="J11" s="634"/>
      <c r="K11" s="634"/>
      <c r="L11" s="634"/>
      <c r="M11" s="634"/>
      <c r="N11" s="634"/>
      <c r="O11" s="634"/>
      <c r="P11" s="634"/>
      <c r="Q11" s="634"/>
      <c r="R11" s="635"/>
      <c r="S11" s="636" t="s">
        <v>258</v>
      </c>
      <c r="T11" s="637"/>
      <c r="U11" s="637"/>
      <c r="V11" s="637"/>
      <c r="W11" s="263"/>
      <c r="X11" s="263"/>
      <c r="Y11" s="263"/>
      <c r="Z11" s="263"/>
      <c r="AA11" s="263"/>
      <c r="AB11" s="263"/>
      <c r="AC11" s="263"/>
      <c r="AD11" s="262"/>
      <c r="AE11" s="262"/>
      <c r="AF11" s="262"/>
      <c r="AG11" s="262"/>
      <c r="AH11" s="262"/>
      <c r="AI11" s="262"/>
      <c r="AJ11" s="262"/>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262"/>
      <c r="BK11" s="262"/>
      <c r="BL11" s="262"/>
      <c r="BM11" s="262"/>
      <c r="BN11" s="262"/>
      <c r="BO11" s="262"/>
      <c r="BP11" s="262"/>
      <c r="BQ11" s="262"/>
      <c r="BR11" s="262"/>
      <c r="BS11" s="262"/>
      <c r="BT11" s="262"/>
      <c r="BU11" s="262"/>
      <c r="BV11" s="262"/>
      <c r="BW11" s="262"/>
      <c r="BX11" s="262"/>
      <c r="BY11" s="262"/>
      <c r="BZ11" s="262"/>
      <c r="CA11" s="262"/>
      <c r="CB11" s="262"/>
      <c r="CC11" s="262"/>
      <c r="CD11" s="262"/>
      <c r="CE11" s="262"/>
      <c r="CF11" s="262"/>
      <c r="CG11" s="262"/>
      <c r="CH11" s="262"/>
      <c r="CI11" s="262"/>
      <c r="CJ11" s="262"/>
      <c r="CK11" s="262"/>
      <c r="CL11" s="262"/>
      <c r="CM11" s="262"/>
      <c r="CN11" s="262"/>
      <c r="CO11" s="262"/>
      <c r="CP11" s="262"/>
      <c r="CQ11" s="262"/>
      <c r="CR11" s="262"/>
      <c r="CS11" s="262"/>
      <c r="CT11" s="262"/>
      <c r="CU11" s="262"/>
      <c r="CV11" s="262"/>
      <c r="CW11" s="262"/>
      <c r="CX11" s="262"/>
      <c r="CY11" s="262"/>
      <c r="CZ11" s="262"/>
      <c r="DA11" s="262"/>
      <c r="DB11" s="262"/>
      <c r="DC11" s="262"/>
      <c r="DD11" s="262"/>
      <c r="DE11" s="262"/>
      <c r="DF11" s="262"/>
      <c r="DG11" s="262"/>
      <c r="DH11" s="262"/>
      <c r="DI11" s="262"/>
      <c r="DJ11" s="262"/>
      <c r="DK11" s="262"/>
      <c r="DL11" s="262"/>
      <c r="DM11" s="262"/>
      <c r="DN11" s="262"/>
      <c r="DO11" s="262"/>
      <c r="DP11" s="262"/>
      <c r="DQ11" s="262"/>
      <c r="DR11" s="262"/>
      <c r="DS11" s="262"/>
      <c r="DT11" s="262"/>
      <c r="DU11" s="262"/>
      <c r="DV11" s="262"/>
      <c r="DW11" s="262"/>
      <c r="DX11" s="262"/>
      <c r="DY11" s="262"/>
      <c r="DZ11" s="262"/>
      <c r="EA11" s="262"/>
      <c r="EB11" s="262"/>
      <c r="EC11" s="262"/>
      <c r="ED11" s="262"/>
      <c r="EE11" s="262"/>
      <c r="EF11" s="262"/>
      <c r="EG11" s="262"/>
      <c r="EH11" s="262"/>
      <c r="EI11" s="262"/>
      <c r="EJ11" s="262"/>
      <c r="EK11" s="262"/>
      <c r="EL11" s="262"/>
      <c r="EM11" s="262"/>
      <c r="EN11" s="262"/>
      <c r="EO11" s="262"/>
      <c r="EP11" s="262"/>
      <c r="EQ11" s="262"/>
      <c r="ER11" s="262"/>
      <c r="ES11" s="262"/>
      <c r="ET11" s="262"/>
      <c r="EU11" s="262"/>
      <c r="EV11" s="262"/>
      <c r="EW11" s="262"/>
      <c r="EX11" s="262"/>
      <c r="EY11" s="262"/>
      <c r="EZ11" s="262"/>
      <c r="FA11" s="262"/>
      <c r="FB11" s="262"/>
      <c r="FC11" s="262"/>
      <c r="FD11" s="262"/>
      <c r="FE11" s="262"/>
      <c r="FF11" s="262"/>
      <c r="FG11" s="262"/>
      <c r="FH11" s="262"/>
      <c r="FI11" s="262"/>
      <c r="FJ11" s="262"/>
      <c r="FK11" s="262"/>
      <c r="FL11" s="262"/>
      <c r="FM11" s="262"/>
      <c r="FN11" s="262"/>
      <c r="FO11" s="262"/>
      <c r="FP11" s="262"/>
      <c r="FQ11" s="262"/>
      <c r="FR11" s="262"/>
      <c r="FS11" s="262"/>
      <c r="FT11" s="262"/>
      <c r="FU11" s="262"/>
      <c r="FV11" s="262"/>
      <c r="FW11" s="262"/>
      <c r="FX11" s="262"/>
      <c r="FY11" s="262"/>
      <c r="FZ11" s="262"/>
      <c r="GA11" s="262"/>
      <c r="GB11" s="262"/>
      <c r="GC11" s="262"/>
      <c r="GD11" s="262"/>
      <c r="GE11" s="262"/>
      <c r="GF11" s="262"/>
      <c r="GG11" s="262"/>
      <c r="GH11" s="262"/>
      <c r="GI11" s="262"/>
      <c r="GJ11" s="262"/>
      <c r="GK11" s="262"/>
      <c r="GL11" s="262"/>
      <c r="GM11" s="262"/>
      <c r="GN11" s="262"/>
      <c r="GO11" s="262"/>
      <c r="GP11" s="262"/>
      <c r="GQ11" s="262"/>
      <c r="GR11" s="262"/>
      <c r="GS11" s="262"/>
      <c r="GT11" s="262"/>
      <c r="GU11" s="262"/>
      <c r="GV11" s="262"/>
      <c r="GW11" s="262"/>
      <c r="GX11" s="262"/>
      <c r="GY11" s="262"/>
      <c r="GZ11" s="262"/>
      <c r="HA11" s="262"/>
      <c r="HB11" s="262"/>
      <c r="HC11" s="262"/>
      <c r="HD11" s="262"/>
      <c r="HE11" s="262"/>
      <c r="HF11" s="262"/>
      <c r="HG11" s="262"/>
      <c r="HH11" s="262"/>
      <c r="HI11" s="262"/>
      <c r="HJ11" s="262"/>
      <c r="HK11" s="262"/>
      <c r="HL11" s="262"/>
      <c r="HM11" s="262"/>
      <c r="HN11" s="262"/>
      <c r="HO11" s="262"/>
      <c r="HP11" s="262"/>
      <c r="HQ11" s="262"/>
      <c r="HR11" s="262"/>
      <c r="HS11" s="262"/>
      <c r="HT11" s="262"/>
      <c r="HU11" s="262"/>
      <c r="HV11" s="262"/>
      <c r="HW11" s="262"/>
      <c r="HX11" s="262"/>
      <c r="HY11" s="262"/>
      <c r="HZ11" s="262"/>
      <c r="IA11" s="262"/>
      <c r="IB11" s="262"/>
      <c r="IC11" s="262"/>
      <c r="ID11" s="262"/>
      <c r="IE11" s="262"/>
      <c r="IF11" s="262"/>
      <c r="IG11" s="262"/>
      <c r="IH11" s="262"/>
      <c r="II11" s="262"/>
      <c r="IJ11" s="262"/>
      <c r="IK11" s="262"/>
      <c r="IL11" s="262"/>
      <c r="IM11" s="262"/>
      <c r="IN11" s="262"/>
      <c r="IO11" s="262"/>
      <c r="IP11" s="262"/>
      <c r="IQ11" s="262"/>
      <c r="IR11" s="262"/>
      <c r="IS11" s="262"/>
      <c r="IT11" s="262"/>
      <c r="IU11" s="262"/>
    </row>
    <row r="12" spans="1:255" s="264" customFormat="1" ht="12.75">
      <c r="A12" s="628"/>
      <c r="B12" s="631"/>
      <c r="C12" s="643"/>
      <c r="D12" s="644"/>
      <c r="E12" s="644"/>
      <c r="F12" s="645"/>
      <c r="G12" s="646" t="s">
        <v>176</v>
      </c>
      <c r="H12" s="647"/>
      <c r="I12" s="647"/>
      <c r="J12" s="648"/>
      <c r="K12" s="646" t="s">
        <v>177</v>
      </c>
      <c r="L12" s="647"/>
      <c r="M12" s="647"/>
      <c r="N12" s="648"/>
      <c r="O12" s="584" t="s">
        <v>16</v>
      </c>
      <c r="P12" s="584"/>
      <c r="Q12" s="584"/>
      <c r="R12" s="584"/>
      <c r="S12" s="638"/>
      <c r="T12" s="639"/>
      <c r="U12" s="639"/>
      <c r="V12" s="639"/>
      <c r="W12" s="263"/>
      <c r="X12" s="263"/>
      <c r="Y12" s="263"/>
      <c r="Z12" s="263"/>
      <c r="AA12" s="263"/>
      <c r="AB12" s="263"/>
      <c r="AC12" s="263"/>
      <c r="AD12" s="262"/>
      <c r="AE12" s="262"/>
      <c r="AF12" s="262"/>
      <c r="AG12" s="262"/>
      <c r="AH12" s="262"/>
      <c r="AI12" s="262"/>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2"/>
      <c r="BH12" s="262"/>
      <c r="BI12" s="262"/>
      <c r="BJ12" s="262"/>
      <c r="BK12" s="262"/>
      <c r="BL12" s="262"/>
      <c r="BM12" s="262"/>
      <c r="BN12" s="262"/>
      <c r="BO12" s="262"/>
      <c r="BP12" s="262"/>
      <c r="BQ12" s="262"/>
      <c r="BR12" s="262"/>
      <c r="BS12" s="262"/>
      <c r="BT12" s="262"/>
      <c r="BU12" s="262"/>
      <c r="BV12" s="262"/>
      <c r="BW12" s="262"/>
      <c r="BX12" s="262"/>
      <c r="BY12" s="262"/>
      <c r="BZ12" s="262"/>
      <c r="CA12" s="262"/>
      <c r="CB12" s="262"/>
      <c r="CC12" s="262"/>
      <c r="CD12" s="262"/>
      <c r="CE12" s="262"/>
      <c r="CF12" s="262"/>
      <c r="CG12" s="262"/>
      <c r="CH12" s="262"/>
      <c r="CI12" s="262"/>
      <c r="CJ12" s="262"/>
      <c r="CK12" s="262"/>
      <c r="CL12" s="262"/>
      <c r="CM12" s="262"/>
      <c r="CN12" s="262"/>
      <c r="CO12" s="262"/>
      <c r="CP12" s="262"/>
      <c r="CQ12" s="262"/>
      <c r="CR12" s="262"/>
      <c r="CS12" s="262"/>
      <c r="CT12" s="262"/>
      <c r="CU12" s="262"/>
      <c r="CV12" s="262"/>
      <c r="CW12" s="262"/>
      <c r="CX12" s="262"/>
      <c r="CY12" s="262"/>
      <c r="CZ12" s="262"/>
      <c r="DA12" s="262"/>
      <c r="DB12" s="262"/>
      <c r="DC12" s="262"/>
      <c r="DD12" s="262"/>
      <c r="DE12" s="262"/>
      <c r="DF12" s="262"/>
      <c r="DG12" s="262"/>
      <c r="DH12" s="262"/>
      <c r="DI12" s="262"/>
      <c r="DJ12" s="262"/>
      <c r="DK12" s="262"/>
      <c r="DL12" s="262"/>
      <c r="DM12" s="262"/>
      <c r="DN12" s="262"/>
      <c r="DO12" s="262"/>
      <c r="DP12" s="262"/>
      <c r="DQ12" s="262"/>
      <c r="DR12" s="262"/>
      <c r="DS12" s="262"/>
      <c r="DT12" s="262"/>
      <c r="DU12" s="262"/>
      <c r="DV12" s="262"/>
      <c r="DW12" s="262"/>
      <c r="DX12" s="262"/>
      <c r="DY12" s="262"/>
      <c r="DZ12" s="262"/>
      <c r="EA12" s="262"/>
      <c r="EB12" s="262"/>
      <c r="EC12" s="262"/>
      <c r="ED12" s="262"/>
      <c r="EE12" s="262"/>
      <c r="EF12" s="262"/>
      <c r="EG12" s="262"/>
      <c r="EH12" s="262"/>
      <c r="EI12" s="262"/>
      <c r="EJ12" s="262"/>
      <c r="EK12" s="262"/>
      <c r="EL12" s="262"/>
      <c r="EM12" s="262"/>
      <c r="EN12" s="262"/>
      <c r="EO12" s="262"/>
      <c r="EP12" s="262"/>
      <c r="EQ12" s="262"/>
      <c r="ER12" s="262"/>
      <c r="ES12" s="262"/>
      <c r="ET12" s="262"/>
      <c r="EU12" s="262"/>
      <c r="EV12" s="262"/>
      <c r="EW12" s="262"/>
      <c r="EX12" s="262"/>
      <c r="EY12" s="262"/>
      <c r="EZ12" s="262"/>
      <c r="FA12" s="262"/>
      <c r="FB12" s="262"/>
      <c r="FC12" s="262"/>
      <c r="FD12" s="262"/>
      <c r="FE12" s="262"/>
      <c r="FF12" s="262"/>
      <c r="FG12" s="262"/>
      <c r="FH12" s="262"/>
      <c r="FI12" s="262"/>
      <c r="FJ12" s="262"/>
      <c r="FK12" s="262"/>
      <c r="FL12" s="262"/>
      <c r="FM12" s="262"/>
      <c r="FN12" s="262"/>
      <c r="FO12" s="262"/>
      <c r="FP12" s="262"/>
      <c r="FQ12" s="262"/>
      <c r="FR12" s="262"/>
      <c r="FS12" s="262"/>
      <c r="FT12" s="262"/>
      <c r="FU12" s="262"/>
      <c r="FV12" s="262"/>
      <c r="FW12" s="262"/>
      <c r="FX12" s="262"/>
      <c r="FY12" s="262"/>
      <c r="FZ12" s="262"/>
      <c r="GA12" s="262"/>
      <c r="GB12" s="262"/>
      <c r="GC12" s="262"/>
      <c r="GD12" s="262"/>
      <c r="GE12" s="262"/>
      <c r="GF12" s="262"/>
      <c r="GG12" s="262"/>
      <c r="GH12" s="262"/>
      <c r="GI12" s="262"/>
      <c r="GJ12" s="262"/>
      <c r="GK12" s="262"/>
      <c r="GL12" s="262"/>
      <c r="GM12" s="262"/>
      <c r="GN12" s="262"/>
      <c r="GO12" s="262"/>
      <c r="GP12" s="262"/>
      <c r="GQ12" s="262"/>
      <c r="GR12" s="262"/>
      <c r="GS12" s="262"/>
      <c r="GT12" s="262"/>
      <c r="GU12" s="262"/>
      <c r="GV12" s="262"/>
      <c r="GW12" s="262"/>
      <c r="GX12" s="262"/>
      <c r="GY12" s="262"/>
      <c r="GZ12" s="262"/>
      <c r="HA12" s="262"/>
      <c r="HB12" s="262"/>
      <c r="HC12" s="262"/>
      <c r="HD12" s="262"/>
      <c r="HE12" s="262"/>
      <c r="HF12" s="262"/>
      <c r="HG12" s="262"/>
      <c r="HH12" s="262"/>
      <c r="HI12" s="262"/>
      <c r="HJ12" s="262"/>
      <c r="HK12" s="262"/>
      <c r="HL12" s="262"/>
      <c r="HM12" s="262"/>
      <c r="HN12" s="262"/>
      <c r="HO12" s="262"/>
      <c r="HP12" s="262"/>
      <c r="HQ12" s="262"/>
      <c r="HR12" s="262"/>
      <c r="HS12" s="262"/>
      <c r="HT12" s="262"/>
      <c r="HU12" s="262"/>
      <c r="HV12" s="262"/>
      <c r="HW12" s="262"/>
      <c r="HX12" s="262"/>
      <c r="HY12" s="262"/>
      <c r="HZ12" s="262"/>
      <c r="IA12" s="262"/>
      <c r="IB12" s="262"/>
      <c r="IC12" s="262"/>
      <c r="ID12" s="262"/>
      <c r="IE12" s="262"/>
      <c r="IF12" s="262"/>
      <c r="IG12" s="262"/>
      <c r="IH12" s="262"/>
      <c r="II12" s="262"/>
      <c r="IJ12" s="262"/>
      <c r="IK12" s="262"/>
      <c r="IL12" s="262"/>
      <c r="IM12" s="262"/>
      <c r="IN12" s="262"/>
      <c r="IO12" s="262"/>
      <c r="IP12" s="262"/>
      <c r="IQ12" s="262"/>
      <c r="IR12" s="262"/>
      <c r="IS12" s="262"/>
      <c r="IT12" s="262"/>
      <c r="IU12" s="262"/>
    </row>
    <row r="13" spans="1:255" s="264" customFormat="1" ht="38.25">
      <c r="A13" s="629"/>
      <c r="B13" s="632"/>
      <c r="C13" s="159" t="s">
        <v>259</v>
      </c>
      <c r="D13" s="159" t="s">
        <v>260</v>
      </c>
      <c r="E13" s="159" t="s">
        <v>261</v>
      </c>
      <c r="F13" s="159" t="s">
        <v>87</v>
      </c>
      <c r="G13" s="159" t="s">
        <v>259</v>
      </c>
      <c r="H13" s="159" t="s">
        <v>260</v>
      </c>
      <c r="I13" s="159" t="s">
        <v>261</v>
      </c>
      <c r="J13" s="159" t="s">
        <v>16</v>
      </c>
      <c r="K13" s="159" t="s">
        <v>259</v>
      </c>
      <c r="L13" s="159" t="s">
        <v>260</v>
      </c>
      <c r="M13" s="159" t="s">
        <v>261</v>
      </c>
      <c r="N13" s="159" t="s">
        <v>87</v>
      </c>
      <c r="O13" s="159" t="s">
        <v>259</v>
      </c>
      <c r="P13" s="159" t="s">
        <v>260</v>
      </c>
      <c r="Q13" s="159" t="s">
        <v>261</v>
      </c>
      <c r="R13" s="159" t="s">
        <v>16</v>
      </c>
      <c r="S13" s="261" t="s">
        <v>475</v>
      </c>
      <c r="T13" s="261" t="s">
        <v>476</v>
      </c>
      <c r="U13" s="261" t="s">
        <v>477</v>
      </c>
      <c r="V13" s="265" t="s">
        <v>478</v>
      </c>
      <c r="W13" s="263"/>
      <c r="X13" s="263"/>
      <c r="Y13" s="263"/>
      <c r="Z13" s="263"/>
      <c r="AA13" s="263"/>
      <c r="AB13" s="263"/>
      <c r="AC13" s="263"/>
      <c r="AD13" s="262"/>
      <c r="AE13" s="262"/>
      <c r="AF13" s="262"/>
      <c r="AG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262"/>
      <c r="BK13" s="262"/>
      <c r="BL13" s="262"/>
      <c r="BM13" s="262"/>
      <c r="BN13" s="262"/>
      <c r="BO13" s="262"/>
      <c r="BP13" s="262"/>
      <c r="BQ13" s="262"/>
      <c r="BR13" s="262"/>
      <c r="BS13" s="262"/>
      <c r="BT13" s="262"/>
      <c r="BU13" s="262"/>
      <c r="BV13" s="262"/>
      <c r="BW13" s="262"/>
      <c r="BX13" s="262"/>
      <c r="BY13" s="262"/>
      <c r="BZ13" s="262"/>
      <c r="CA13" s="262"/>
      <c r="CB13" s="262"/>
      <c r="CC13" s="262"/>
      <c r="CD13" s="262"/>
      <c r="CE13" s="262"/>
      <c r="CF13" s="262"/>
      <c r="CG13" s="262"/>
      <c r="CH13" s="262"/>
      <c r="CI13" s="262"/>
      <c r="CJ13" s="262"/>
      <c r="CK13" s="262"/>
      <c r="CL13" s="262"/>
      <c r="CM13" s="262"/>
      <c r="CN13" s="262"/>
      <c r="CO13" s="262"/>
      <c r="CP13" s="262"/>
      <c r="CQ13" s="262"/>
      <c r="CR13" s="262"/>
      <c r="CS13" s="262"/>
      <c r="CT13" s="262"/>
      <c r="CU13" s="262"/>
      <c r="CV13" s="262"/>
      <c r="CW13" s="262"/>
      <c r="CX13" s="262"/>
      <c r="CY13" s="262"/>
      <c r="CZ13" s="262"/>
      <c r="DA13" s="262"/>
      <c r="DB13" s="262"/>
      <c r="DC13" s="262"/>
      <c r="DD13" s="262"/>
      <c r="DE13" s="262"/>
      <c r="DF13" s="262"/>
      <c r="DG13" s="262"/>
      <c r="DH13" s="262"/>
      <c r="DI13" s="262"/>
      <c r="DJ13" s="262"/>
      <c r="DK13" s="262"/>
      <c r="DL13" s="262"/>
      <c r="DM13" s="262"/>
      <c r="DN13" s="262"/>
      <c r="DO13" s="262"/>
      <c r="DP13" s="262"/>
      <c r="DQ13" s="262"/>
      <c r="DR13" s="262"/>
      <c r="DS13" s="262"/>
      <c r="DT13" s="262"/>
      <c r="DU13" s="262"/>
      <c r="DV13" s="262"/>
      <c r="DW13" s="262"/>
      <c r="DX13" s="262"/>
      <c r="DY13" s="262"/>
      <c r="DZ13" s="262"/>
      <c r="EA13" s="262"/>
      <c r="EB13" s="262"/>
      <c r="EC13" s="262"/>
      <c r="ED13" s="262"/>
      <c r="EE13" s="262"/>
      <c r="EF13" s="262"/>
      <c r="EG13" s="262"/>
      <c r="EH13" s="262"/>
      <c r="EI13" s="262"/>
      <c r="EJ13" s="262"/>
      <c r="EK13" s="262"/>
      <c r="EL13" s="262"/>
      <c r="EM13" s="262"/>
      <c r="EN13" s="262"/>
      <c r="EO13" s="262"/>
      <c r="EP13" s="262"/>
      <c r="EQ13" s="262"/>
      <c r="ER13" s="262"/>
      <c r="ES13" s="262"/>
      <c r="ET13" s="262"/>
      <c r="EU13" s="262"/>
      <c r="EV13" s="262"/>
      <c r="EW13" s="262"/>
      <c r="EX13" s="262"/>
      <c r="EY13" s="262"/>
      <c r="EZ13" s="262"/>
      <c r="FA13" s="262"/>
      <c r="FB13" s="262"/>
      <c r="FC13" s="262"/>
      <c r="FD13" s="262"/>
      <c r="FE13" s="262"/>
      <c r="FF13" s="262"/>
      <c r="FG13" s="262"/>
      <c r="FH13" s="262"/>
      <c r="FI13" s="262"/>
      <c r="FJ13" s="262"/>
      <c r="FK13" s="262"/>
      <c r="FL13" s="262"/>
      <c r="FM13" s="262"/>
      <c r="FN13" s="262"/>
      <c r="FO13" s="262"/>
      <c r="FP13" s="262"/>
      <c r="FQ13" s="262"/>
      <c r="FR13" s="262"/>
      <c r="FS13" s="262"/>
      <c r="FT13" s="262"/>
      <c r="FU13" s="262"/>
      <c r="FV13" s="262"/>
      <c r="FW13" s="262"/>
      <c r="FX13" s="262"/>
      <c r="FY13" s="262"/>
      <c r="FZ13" s="262"/>
      <c r="GA13" s="262"/>
      <c r="GB13" s="262"/>
      <c r="GC13" s="262"/>
      <c r="GD13" s="262"/>
      <c r="GE13" s="262"/>
      <c r="GF13" s="262"/>
      <c r="GG13" s="262"/>
      <c r="GH13" s="262"/>
      <c r="GI13" s="262"/>
      <c r="GJ13" s="262"/>
      <c r="GK13" s="262"/>
      <c r="GL13" s="262"/>
      <c r="GM13" s="262"/>
      <c r="GN13" s="262"/>
      <c r="GO13" s="262"/>
      <c r="GP13" s="262"/>
      <c r="GQ13" s="262"/>
      <c r="GR13" s="262"/>
      <c r="GS13" s="262"/>
      <c r="GT13" s="262"/>
      <c r="GU13" s="262"/>
      <c r="GV13" s="262"/>
      <c r="GW13" s="262"/>
      <c r="GX13" s="262"/>
      <c r="GY13" s="262"/>
      <c r="GZ13" s="262"/>
      <c r="HA13" s="262"/>
      <c r="HB13" s="262"/>
      <c r="HC13" s="262"/>
      <c r="HD13" s="262"/>
      <c r="HE13" s="262"/>
      <c r="HF13" s="262"/>
      <c r="HG13" s="262"/>
      <c r="HH13" s="262"/>
      <c r="HI13" s="262"/>
      <c r="HJ13" s="262"/>
      <c r="HK13" s="262"/>
      <c r="HL13" s="262"/>
      <c r="HM13" s="262"/>
      <c r="HN13" s="262"/>
      <c r="HO13" s="262"/>
      <c r="HP13" s="262"/>
      <c r="HQ13" s="262"/>
      <c r="HR13" s="262"/>
      <c r="HS13" s="262"/>
      <c r="HT13" s="262"/>
      <c r="HU13" s="262"/>
      <c r="HV13" s="262"/>
      <c r="HW13" s="262"/>
      <c r="HX13" s="262"/>
      <c r="HY13" s="262"/>
      <c r="HZ13" s="262"/>
      <c r="IA13" s="262"/>
      <c r="IB13" s="262"/>
      <c r="IC13" s="262"/>
      <c r="ID13" s="262"/>
      <c r="IE13" s="262"/>
      <c r="IF13" s="262"/>
      <c r="IG13" s="262"/>
      <c r="IH13" s="262"/>
      <c r="II13" s="262"/>
      <c r="IJ13" s="262"/>
      <c r="IK13" s="262"/>
      <c r="IL13" s="262"/>
      <c r="IM13" s="262"/>
      <c r="IN13" s="262"/>
      <c r="IO13" s="262"/>
      <c r="IP13" s="262"/>
      <c r="IQ13" s="262"/>
      <c r="IR13" s="262"/>
      <c r="IS13" s="262"/>
      <c r="IT13" s="262"/>
      <c r="IU13" s="262"/>
    </row>
    <row r="14" spans="1:255" ht="12.75">
      <c r="A14" s="139">
        <v>1</v>
      </c>
      <c r="B14" s="160">
        <v>2</v>
      </c>
      <c r="C14" s="139">
        <v>3</v>
      </c>
      <c r="D14" s="139">
        <v>4</v>
      </c>
      <c r="E14" s="160">
        <v>5</v>
      </c>
      <c r="F14" s="139">
        <v>6</v>
      </c>
      <c r="G14" s="139">
        <v>7</v>
      </c>
      <c r="H14" s="160">
        <v>8</v>
      </c>
      <c r="I14" s="139">
        <v>9</v>
      </c>
      <c r="J14" s="139">
        <v>10</v>
      </c>
      <c r="K14" s="160">
        <v>11</v>
      </c>
      <c r="L14" s="139">
        <v>12</v>
      </c>
      <c r="M14" s="139">
        <v>13</v>
      </c>
      <c r="N14" s="160">
        <v>14</v>
      </c>
      <c r="O14" s="139">
        <v>15</v>
      </c>
      <c r="P14" s="139">
        <v>16</v>
      </c>
      <c r="Q14" s="160">
        <v>17</v>
      </c>
      <c r="R14" s="139">
        <v>18</v>
      </c>
      <c r="S14" s="139">
        <v>19</v>
      </c>
      <c r="T14" s="160">
        <v>20</v>
      </c>
      <c r="U14" s="139">
        <v>21</v>
      </c>
      <c r="V14" s="139">
        <v>22</v>
      </c>
      <c r="W14" s="161"/>
      <c r="X14" s="161"/>
      <c r="Y14" s="161"/>
      <c r="Z14" s="161"/>
      <c r="AA14" s="161"/>
      <c r="AB14" s="161"/>
      <c r="AC14" s="161"/>
      <c r="AD14" s="161"/>
      <c r="AE14" s="16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c r="IJ14" s="71"/>
      <c r="IK14" s="71"/>
      <c r="IL14" s="71"/>
      <c r="IM14" s="71"/>
      <c r="IN14" s="71"/>
      <c r="IO14" s="71"/>
      <c r="IP14" s="71"/>
      <c r="IQ14" s="71"/>
      <c r="IR14" s="71"/>
      <c r="IS14" s="71"/>
      <c r="IT14" s="71"/>
      <c r="IU14" s="71"/>
    </row>
    <row r="15" spans="1:255" ht="12.75">
      <c r="A15" s="18"/>
      <c r="B15" s="162" t="s">
        <v>245</v>
      </c>
      <c r="C15" s="18"/>
      <c r="D15" s="18"/>
      <c r="E15" s="18"/>
      <c r="F15" s="228"/>
      <c r="G15" s="8"/>
      <c r="H15" s="8"/>
      <c r="I15" s="8"/>
      <c r="J15" s="228"/>
      <c r="K15" s="8"/>
      <c r="L15" s="8"/>
      <c r="M15" s="8"/>
      <c r="N15" s="8"/>
      <c r="O15" s="8"/>
      <c r="P15" s="8"/>
      <c r="Q15" s="8"/>
      <c r="R15" s="8"/>
      <c r="S15" s="8"/>
      <c r="T15" s="9"/>
      <c r="U15" s="9"/>
      <c r="V15" s="9"/>
      <c r="W15" s="122"/>
      <c r="X15" s="122"/>
      <c r="Y15" s="122"/>
      <c r="Z15" s="122"/>
      <c r="AA15" s="122"/>
      <c r="AB15" s="122"/>
      <c r="AC15" s="122"/>
      <c r="AD15" s="122"/>
      <c r="AE15" s="122"/>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row>
    <row r="16" spans="1:255" ht="12.75">
      <c r="A16" s="3">
        <v>1</v>
      </c>
      <c r="B16" s="162" t="s">
        <v>183</v>
      </c>
      <c r="C16" s="331">
        <v>154.78320000000002</v>
      </c>
      <c r="D16" s="331">
        <v>50.60220000000001</v>
      </c>
      <c r="E16" s="331">
        <v>92.2746</v>
      </c>
      <c r="F16" s="332">
        <f>SUM(C16:E16)</f>
        <v>297.66</v>
      </c>
      <c r="G16" s="333">
        <v>154.05259999999998</v>
      </c>
      <c r="H16" s="333">
        <v>50.363350000000004</v>
      </c>
      <c r="I16" s="333">
        <v>91.83905</v>
      </c>
      <c r="J16" s="332">
        <f>SUM(G16:I16)</f>
        <v>296.255</v>
      </c>
      <c r="K16" s="333">
        <v>0</v>
      </c>
      <c r="L16" s="333">
        <v>0</v>
      </c>
      <c r="M16" s="333">
        <v>0</v>
      </c>
      <c r="N16" s="332">
        <f>SUM(K16:M16)</f>
        <v>0</v>
      </c>
      <c r="O16" s="333">
        <f aca="true" t="shared" si="0" ref="O16:R21">G16+K16</f>
        <v>154.05259999999998</v>
      </c>
      <c r="P16" s="333">
        <f t="shared" si="0"/>
        <v>50.363350000000004</v>
      </c>
      <c r="Q16" s="333">
        <f t="shared" si="0"/>
        <v>91.83905</v>
      </c>
      <c r="R16" s="332">
        <f t="shared" si="0"/>
        <v>296.255</v>
      </c>
      <c r="S16" s="333">
        <f>C16-O16</f>
        <v>0.7306000000000381</v>
      </c>
      <c r="T16" s="333">
        <f aca="true" t="shared" si="1" ref="S16:V21">D16-P16</f>
        <v>0.23885000000000645</v>
      </c>
      <c r="U16" s="333">
        <f t="shared" si="1"/>
        <v>0.4355500000000063</v>
      </c>
      <c r="V16" s="332">
        <f t="shared" si="1"/>
        <v>1.4050000000000296</v>
      </c>
      <c r="W16" s="122"/>
      <c r="X16" s="122"/>
      <c r="Y16" s="122"/>
      <c r="Z16" s="122"/>
      <c r="AA16" s="122"/>
      <c r="AB16" s="122"/>
      <c r="AC16" s="122"/>
      <c r="AD16" s="122"/>
      <c r="AE16" s="122"/>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row>
    <row r="17" spans="1:27" ht="12.75">
      <c r="A17" s="3">
        <v>2</v>
      </c>
      <c r="B17" s="163" t="s">
        <v>128</v>
      </c>
      <c r="C17" s="333">
        <v>2153.8711999999996</v>
      </c>
      <c r="D17" s="333">
        <v>704.1501999999999</v>
      </c>
      <c r="E17" s="333">
        <v>1284.0385999999999</v>
      </c>
      <c r="F17" s="332">
        <f>SUM(C17:E17)</f>
        <v>4142.0599999999995</v>
      </c>
      <c r="G17" s="333">
        <v>1916.174</v>
      </c>
      <c r="H17" s="333">
        <v>626.4415</v>
      </c>
      <c r="I17" s="333">
        <v>1142.3345</v>
      </c>
      <c r="J17" s="332">
        <f>SUM(G17:I17)</f>
        <v>3684.95</v>
      </c>
      <c r="K17" s="333">
        <v>237.46579999999997</v>
      </c>
      <c r="L17" s="333">
        <v>77.63305</v>
      </c>
      <c r="M17" s="333">
        <v>141.56615</v>
      </c>
      <c r="N17" s="332">
        <f>SUM(K17:M17)</f>
        <v>456.66499999999996</v>
      </c>
      <c r="O17" s="333">
        <f t="shared" si="0"/>
        <v>2153.6398</v>
      </c>
      <c r="P17" s="333">
        <f t="shared" si="0"/>
        <v>704.07455</v>
      </c>
      <c r="Q17" s="333">
        <f t="shared" si="0"/>
        <v>1283.90065</v>
      </c>
      <c r="R17" s="332">
        <f t="shared" si="0"/>
        <v>4141.615</v>
      </c>
      <c r="S17" s="333">
        <f t="shared" si="1"/>
        <v>0.23139999999966676</v>
      </c>
      <c r="T17" s="333">
        <f t="shared" si="1"/>
        <v>0.07564999999988231</v>
      </c>
      <c r="U17" s="333">
        <f t="shared" si="1"/>
        <v>0.13794999999981883</v>
      </c>
      <c r="V17" s="332">
        <f t="shared" si="1"/>
        <v>0.44499999999970896</v>
      </c>
      <c r="X17" s="589"/>
      <c r="Y17" s="589"/>
      <c r="Z17" s="589"/>
      <c r="AA17" s="589"/>
    </row>
    <row r="18" spans="1:22" ht="12.75">
      <c r="A18" s="3">
        <v>3</v>
      </c>
      <c r="B18" s="162" t="s">
        <v>129</v>
      </c>
      <c r="C18" s="333">
        <v>97.51559999999999</v>
      </c>
      <c r="D18" s="333">
        <v>31.880100000000002</v>
      </c>
      <c r="E18" s="333">
        <v>58.1343</v>
      </c>
      <c r="F18" s="332">
        <f>SUM(C18:E18)</f>
        <v>187.53</v>
      </c>
      <c r="G18" s="333">
        <v>97.05332000000001</v>
      </c>
      <c r="H18" s="333">
        <v>31.728970000000004</v>
      </c>
      <c r="I18" s="333">
        <v>57.85871000000001</v>
      </c>
      <c r="J18" s="332">
        <f>SUM(G18:I18)</f>
        <v>186.64100000000002</v>
      </c>
      <c r="K18" s="333">
        <v>0</v>
      </c>
      <c r="L18" s="333">
        <v>0</v>
      </c>
      <c r="M18" s="333">
        <v>0</v>
      </c>
      <c r="N18" s="332">
        <f>SUM(K18:M18)</f>
        <v>0</v>
      </c>
      <c r="O18" s="333">
        <f t="shared" si="0"/>
        <v>97.05332000000001</v>
      </c>
      <c r="P18" s="333">
        <f t="shared" si="0"/>
        <v>31.728970000000004</v>
      </c>
      <c r="Q18" s="333">
        <f t="shared" si="0"/>
        <v>57.85871000000001</v>
      </c>
      <c r="R18" s="332">
        <f t="shared" si="0"/>
        <v>186.64100000000002</v>
      </c>
      <c r="S18" s="333">
        <f t="shared" si="1"/>
        <v>0.4622799999999785</v>
      </c>
      <c r="T18" s="333">
        <f t="shared" si="1"/>
        <v>0.15112999999999843</v>
      </c>
      <c r="U18" s="333">
        <f t="shared" si="1"/>
        <v>0.275589999999994</v>
      </c>
      <c r="V18" s="332">
        <f t="shared" si="1"/>
        <v>0.8889999999999816</v>
      </c>
    </row>
    <row r="19" spans="1:22" ht="12.75">
      <c r="A19" s="3">
        <v>4</v>
      </c>
      <c r="B19" s="163" t="s">
        <v>130</v>
      </c>
      <c r="C19" s="333">
        <v>48.3236</v>
      </c>
      <c r="D19" s="333">
        <v>15.798100000000002</v>
      </c>
      <c r="E19" s="333">
        <v>28.808300000000003</v>
      </c>
      <c r="F19" s="332">
        <f>SUM(C19:E19)</f>
        <v>92.93</v>
      </c>
      <c r="G19" s="333">
        <v>48.3028</v>
      </c>
      <c r="H19" s="333">
        <v>15.791300000000001</v>
      </c>
      <c r="I19" s="333">
        <v>28.7959</v>
      </c>
      <c r="J19" s="332">
        <f>SUM(G19:I19)</f>
        <v>92.89</v>
      </c>
      <c r="K19" s="333">
        <v>0</v>
      </c>
      <c r="L19" s="333">
        <v>0</v>
      </c>
      <c r="M19" s="333">
        <v>0</v>
      </c>
      <c r="N19" s="332">
        <f>SUM(K19:M19)</f>
        <v>0</v>
      </c>
      <c r="O19" s="333">
        <f t="shared" si="0"/>
        <v>48.3028</v>
      </c>
      <c r="P19" s="333">
        <f t="shared" si="0"/>
        <v>15.791300000000001</v>
      </c>
      <c r="Q19" s="333">
        <f t="shared" si="0"/>
        <v>28.7959</v>
      </c>
      <c r="R19" s="332">
        <f t="shared" si="0"/>
        <v>92.89</v>
      </c>
      <c r="S19" s="333">
        <f t="shared" si="1"/>
        <v>0.020800000000001262</v>
      </c>
      <c r="T19" s="333">
        <f t="shared" si="1"/>
        <v>0.006800000000000139</v>
      </c>
      <c r="U19" s="333">
        <f t="shared" si="1"/>
        <v>0.012400000000003075</v>
      </c>
      <c r="V19" s="332">
        <f t="shared" si="1"/>
        <v>0.04000000000000625</v>
      </c>
    </row>
    <row r="20" spans="1:22" ht="12.75">
      <c r="A20" s="266">
        <v>5</v>
      </c>
      <c r="B20" s="162" t="s">
        <v>131</v>
      </c>
      <c r="C20" s="333">
        <v>774.1708</v>
      </c>
      <c r="D20" s="333">
        <v>253.0943</v>
      </c>
      <c r="E20" s="333">
        <v>461.5249</v>
      </c>
      <c r="F20" s="332">
        <f>SUM(C20:E20)</f>
        <v>1488.79</v>
      </c>
      <c r="G20" s="333">
        <v>516.1104</v>
      </c>
      <c r="H20" s="333">
        <v>168.72840000000002</v>
      </c>
      <c r="I20" s="333">
        <v>307.6812</v>
      </c>
      <c r="J20" s="332">
        <f>SUM(G20:I20)</f>
        <v>992.52</v>
      </c>
      <c r="K20" s="333">
        <v>257.8914</v>
      </c>
      <c r="L20" s="333">
        <v>84.31065000000001</v>
      </c>
      <c r="M20" s="333">
        <v>153.74295</v>
      </c>
      <c r="N20" s="332">
        <f>SUM(K20:M20)</f>
        <v>495.945</v>
      </c>
      <c r="O20" s="333">
        <f t="shared" si="0"/>
        <v>774.0018</v>
      </c>
      <c r="P20" s="333">
        <f t="shared" si="0"/>
        <v>253.03905000000003</v>
      </c>
      <c r="Q20" s="333">
        <f t="shared" si="0"/>
        <v>461.42415</v>
      </c>
      <c r="R20" s="332">
        <f t="shared" si="0"/>
        <v>1488.465</v>
      </c>
      <c r="S20" s="333">
        <f t="shared" si="1"/>
        <v>0.16899999999998272</v>
      </c>
      <c r="T20" s="333">
        <f t="shared" si="1"/>
        <v>0.05524999999997249</v>
      </c>
      <c r="U20" s="333">
        <f t="shared" si="1"/>
        <v>0.100750000000005</v>
      </c>
      <c r="V20" s="332">
        <f t="shared" si="1"/>
        <v>0.3250000000000455</v>
      </c>
    </row>
    <row r="21" spans="1:22" s="16" customFormat="1" ht="12.75">
      <c r="A21" s="227"/>
      <c r="B21" s="238" t="s">
        <v>87</v>
      </c>
      <c r="C21" s="331">
        <f aca="true" t="shared" si="2" ref="C21:N21">SUM(C16:C20)</f>
        <v>3228.6643999999997</v>
      </c>
      <c r="D21" s="331">
        <f t="shared" si="2"/>
        <v>1055.5249</v>
      </c>
      <c r="E21" s="331">
        <f t="shared" si="2"/>
        <v>1924.7806999999998</v>
      </c>
      <c r="F21" s="332">
        <f t="shared" si="2"/>
        <v>6208.969999999999</v>
      </c>
      <c r="G21" s="331">
        <f t="shared" si="2"/>
        <v>2731.69312</v>
      </c>
      <c r="H21" s="331">
        <f t="shared" si="2"/>
        <v>893.0535199999999</v>
      </c>
      <c r="I21" s="331">
        <f t="shared" si="2"/>
        <v>1628.50936</v>
      </c>
      <c r="J21" s="332">
        <f t="shared" si="2"/>
        <v>5253.255999999999</v>
      </c>
      <c r="K21" s="331">
        <f t="shared" si="2"/>
        <v>495.3571999999999</v>
      </c>
      <c r="L21" s="331">
        <f t="shared" si="2"/>
        <v>161.9437</v>
      </c>
      <c r="M21" s="331">
        <f t="shared" si="2"/>
        <v>295.3091</v>
      </c>
      <c r="N21" s="332">
        <f t="shared" si="2"/>
        <v>952.6099999999999</v>
      </c>
      <c r="O21" s="333">
        <f t="shared" si="0"/>
        <v>3227.05032</v>
      </c>
      <c r="P21" s="333">
        <f t="shared" si="0"/>
        <v>1054.99722</v>
      </c>
      <c r="Q21" s="333">
        <f t="shared" si="0"/>
        <v>1923.81846</v>
      </c>
      <c r="R21" s="332">
        <f t="shared" si="0"/>
        <v>6205.865999999999</v>
      </c>
      <c r="S21" s="333">
        <f t="shared" si="1"/>
        <v>1.6140799999998308</v>
      </c>
      <c r="T21" s="333">
        <f t="shared" si="1"/>
        <v>0.5276799999999184</v>
      </c>
      <c r="U21" s="333">
        <f t="shared" si="1"/>
        <v>0.9622399999998379</v>
      </c>
      <c r="V21" s="332">
        <f t="shared" si="1"/>
        <v>3.104000000000269</v>
      </c>
    </row>
    <row r="22" spans="1:22" ht="12.75">
      <c r="A22" s="3"/>
      <c r="B22" s="164" t="s">
        <v>246</v>
      </c>
      <c r="C22" s="333"/>
      <c r="D22" s="333"/>
      <c r="E22" s="333"/>
      <c r="F22" s="332"/>
      <c r="G22" s="333"/>
      <c r="H22" s="333"/>
      <c r="I22" s="333"/>
      <c r="J22" s="332"/>
      <c r="K22" s="333"/>
      <c r="L22" s="333"/>
      <c r="M22" s="333"/>
      <c r="N22" s="332"/>
      <c r="O22" s="333"/>
      <c r="P22" s="333"/>
      <c r="Q22" s="333"/>
      <c r="R22" s="332"/>
      <c r="S22" s="333"/>
      <c r="T22" s="333"/>
      <c r="U22" s="333"/>
      <c r="V22" s="332"/>
    </row>
    <row r="23" spans="1:22" ht="12.75">
      <c r="A23" s="3">
        <v>6</v>
      </c>
      <c r="B23" s="162" t="s">
        <v>184</v>
      </c>
      <c r="C23" s="333">
        <v>0</v>
      </c>
      <c r="D23" s="333">
        <v>0</v>
      </c>
      <c r="E23" s="333">
        <v>0</v>
      </c>
      <c r="F23" s="332">
        <f>SUM(C23:E23)</f>
        <v>0</v>
      </c>
      <c r="G23" s="333">
        <v>0</v>
      </c>
      <c r="H23" s="333">
        <v>0</v>
      </c>
      <c r="I23" s="333">
        <v>0</v>
      </c>
      <c r="J23" s="332">
        <f>SUM(G23:I23)</f>
        <v>0</v>
      </c>
      <c r="K23" s="333">
        <v>0</v>
      </c>
      <c r="L23" s="333">
        <v>0</v>
      </c>
      <c r="M23" s="333">
        <v>0</v>
      </c>
      <c r="N23" s="332">
        <f>SUM(K23:M23)</f>
        <v>0</v>
      </c>
      <c r="O23" s="333">
        <f aca="true" t="shared" si="3" ref="O23:R25">G23+K23</f>
        <v>0</v>
      </c>
      <c r="P23" s="333">
        <f t="shared" si="3"/>
        <v>0</v>
      </c>
      <c r="Q23" s="333">
        <f t="shared" si="3"/>
        <v>0</v>
      </c>
      <c r="R23" s="332">
        <f t="shared" si="3"/>
        <v>0</v>
      </c>
      <c r="S23" s="333">
        <f aca="true" t="shared" si="4" ref="S23:V25">C23-O23</f>
        <v>0</v>
      </c>
      <c r="T23" s="333">
        <f t="shared" si="4"/>
        <v>0</v>
      </c>
      <c r="U23" s="333">
        <f t="shared" si="4"/>
        <v>0</v>
      </c>
      <c r="V23" s="332">
        <f t="shared" si="4"/>
        <v>0</v>
      </c>
    </row>
    <row r="24" spans="1:22" ht="12.75">
      <c r="A24" s="3">
        <v>7</v>
      </c>
      <c r="B24" s="163" t="s">
        <v>133</v>
      </c>
      <c r="C24" s="333">
        <v>22.906</v>
      </c>
      <c r="D24" s="333">
        <v>7.4885</v>
      </c>
      <c r="E24" s="333">
        <v>13.655499999999998</v>
      </c>
      <c r="F24" s="332">
        <f>SUM(C24:E24)</f>
        <v>44.05</v>
      </c>
      <c r="G24" s="333">
        <v>22.906</v>
      </c>
      <c r="H24" s="333">
        <v>7.4885</v>
      </c>
      <c r="I24" s="333">
        <v>13.655499999999998</v>
      </c>
      <c r="J24" s="332">
        <f>SUM(G24:I24)</f>
        <v>44.05</v>
      </c>
      <c r="K24" s="333">
        <v>0</v>
      </c>
      <c r="L24" s="333">
        <v>0</v>
      </c>
      <c r="M24" s="333">
        <v>0</v>
      </c>
      <c r="N24" s="332">
        <f>SUM(K24:M24)</f>
        <v>0</v>
      </c>
      <c r="O24" s="333">
        <f t="shared" si="3"/>
        <v>22.906</v>
      </c>
      <c r="P24" s="333">
        <f t="shared" si="3"/>
        <v>7.4885</v>
      </c>
      <c r="Q24" s="333">
        <f t="shared" si="3"/>
        <v>13.655499999999998</v>
      </c>
      <c r="R24" s="332">
        <f t="shared" si="3"/>
        <v>44.05</v>
      </c>
      <c r="S24" s="333">
        <f t="shared" si="4"/>
        <v>0</v>
      </c>
      <c r="T24" s="333">
        <f t="shared" si="4"/>
        <v>0</v>
      </c>
      <c r="U24" s="333">
        <f t="shared" si="4"/>
        <v>0</v>
      </c>
      <c r="V24" s="332">
        <f t="shared" si="4"/>
        <v>0</v>
      </c>
    </row>
    <row r="25" spans="1:22" ht="12.75">
      <c r="A25" s="9"/>
      <c r="B25" s="163" t="s">
        <v>87</v>
      </c>
      <c r="C25" s="333">
        <f aca="true" t="shared" si="5" ref="C25:I25">SUM(C23:C24)</f>
        <v>22.906</v>
      </c>
      <c r="D25" s="333">
        <f t="shared" si="5"/>
        <v>7.4885</v>
      </c>
      <c r="E25" s="333">
        <f t="shared" si="5"/>
        <v>13.655499999999998</v>
      </c>
      <c r="F25" s="332">
        <f t="shared" si="5"/>
        <v>44.05</v>
      </c>
      <c r="G25" s="333">
        <f t="shared" si="5"/>
        <v>22.906</v>
      </c>
      <c r="H25" s="333">
        <f t="shared" si="5"/>
        <v>7.4885</v>
      </c>
      <c r="I25" s="333">
        <f t="shared" si="5"/>
        <v>13.655499999999998</v>
      </c>
      <c r="J25" s="332">
        <f>SUM(G25:I25)</f>
        <v>44.05</v>
      </c>
      <c r="K25" s="333">
        <v>0</v>
      </c>
      <c r="L25" s="333">
        <v>0</v>
      </c>
      <c r="M25" s="333">
        <v>0</v>
      </c>
      <c r="N25" s="332">
        <f>SUM(K25:M25)</f>
        <v>0</v>
      </c>
      <c r="O25" s="333">
        <f t="shared" si="3"/>
        <v>22.906</v>
      </c>
      <c r="P25" s="333">
        <f t="shared" si="3"/>
        <v>7.4885</v>
      </c>
      <c r="Q25" s="333">
        <f t="shared" si="3"/>
        <v>13.655499999999998</v>
      </c>
      <c r="R25" s="332">
        <f t="shared" si="3"/>
        <v>44.05</v>
      </c>
      <c r="S25" s="333">
        <f t="shared" si="4"/>
        <v>0</v>
      </c>
      <c r="T25" s="333">
        <f t="shared" si="4"/>
        <v>0</v>
      </c>
      <c r="U25" s="333">
        <f t="shared" si="4"/>
        <v>0</v>
      </c>
      <c r="V25" s="332">
        <f t="shared" si="4"/>
        <v>0</v>
      </c>
    </row>
    <row r="26" spans="1:22" ht="12.75">
      <c r="A26" s="9"/>
      <c r="B26" s="163" t="s">
        <v>34</v>
      </c>
      <c r="C26" s="334">
        <f aca="true" t="shared" si="6" ref="C26:V26">C21+C25</f>
        <v>3251.5703999999996</v>
      </c>
      <c r="D26" s="334">
        <f t="shared" si="6"/>
        <v>1063.0133999999998</v>
      </c>
      <c r="E26" s="334">
        <f t="shared" si="6"/>
        <v>1938.4361999999999</v>
      </c>
      <c r="F26" s="335">
        <f t="shared" si="6"/>
        <v>6253.0199999999995</v>
      </c>
      <c r="G26" s="334">
        <f t="shared" si="6"/>
        <v>2754.59912</v>
      </c>
      <c r="H26" s="334">
        <f t="shared" si="6"/>
        <v>900.54202</v>
      </c>
      <c r="I26" s="334">
        <f t="shared" si="6"/>
        <v>1642.16486</v>
      </c>
      <c r="J26" s="335">
        <f t="shared" si="6"/>
        <v>5297.306</v>
      </c>
      <c r="K26" s="334">
        <f t="shared" si="6"/>
        <v>495.3571999999999</v>
      </c>
      <c r="L26" s="334">
        <f t="shared" si="6"/>
        <v>161.9437</v>
      </c>
      <c r="M26" s="334">
        <f t="shared" si="6"/>
        <v>295.3091</v>
      </c>
      <c r="N26" s="335">
        <f t="shared" si="6"/>
        <v>952.6099999999999</v>
      </c>
      <c r="O26" s="334">
        <f t="shared" si="6"/>
        <v>3249.95632</v>
      </c>
      <c r="P26" s="334">
        <f t="shared" si="6"/>
        <v>1062.48572</v>
      </c>
      <c r="Q26" s="334">
        <f t="shared" si="6"/>
        <v>1937.47396</v>
      </c>
      <c r="R26" s="335">
        <f t="shared" si="6"/>
        <v>6249.915999999999</v>
      </c>
      <c r="S26" s="334">
        <f t="shared" si="6"/>
        <v>1.6140799999998308</v>
      </c>
      <c r="T26" s="334">
        <f t="shared" si="6"/>
        <v>0.5276799999999184</v>
      </c>
      <c r="U26" s="334">
        <f t="shared" si="6"/>
        <v>0.9622399999998379</v>
      </c>
      <c r="V26" s="335">
        <f t="shared" si="6"/>
        <v>3.104000000000269</v>
      </c>
    </row>
    <row r="27" spans="1:22" ht="12.75">
      <c r="A27" s="13" t="s">
        <v>582</v>
      </c>
      <c r="B27" s="267" t="s">
        <v>1026</v>
      </c>
      <c r="C27" s="13"/>
      <c r="D27" s="13"/>
      <c r="E27" s="13"/>
      <c r="F27" s="268"/>
      <c r="G27" s="13"/>
      <c r="H27" s="13"/>
      <c r="I27" s="13"/>
      <c r="J27" s="268"/>
      <c r="K27" s="13"/>
      <c r="L27" s="13"/>
      <c r="M27" s="13"/>
      <c r="N27" s="13"/>
      <c r="O27" s="13"/>
      <c r="P27" s="13"/>
      <c r="Q27" s="13"/>
      <c r="R27" s="13"/>
      <c r="S27" s="13"/>
      <c r="T27" s="13"/>
      <c r="U27" s="13"/>
      <c r="V27" s="13"/>
    </row>
    <row r="28" spans="1:22" ht="12.75">
      <c r="A28" s="13"/>
      <c r="B28" s="267"/>
      <c r="C28" s="13"/>
      <c r="D28" s="13"/>
      <c r="E28" s="13"/>
      <c r="F28" s="268"/>
      <c r="G28" s="13"/>
      <c r="H28" s="13"/>
      <c r="I28" s="13"/>
      <c r="J28" s="268"/>
      <c r="K28" s="13"/>
      <c r="L28" s="13"/>
      <c r="M28" s="13"/>
      <c r="N28" s="13"/>
      <c r="O28" s="13"/>
      <c r="P28" s="13"/>
      <c r="Q28" s="13"/>
      <c r="R28" s="13"/>
      <c r="S28" s="13"/>
      <c r="T28" s="13"/>
      <c r="U28" s="13"/>
      <c r="V28" s="13"/>
    </row>
    <row r="29" spans="1:22" ht="12.75">
      <c r="A29" s="21"/>
      <c r="B29" s="641"/>
      <c r="C29" s="641"/>
      <c r="D29" s="641"/>
      <c r="E29" s="641"/>
      <c r="F29" s="641"/>
      <c r="G29" s="641"/>
      <c r="H29" s="641"/>
      <c r="I29" s="641"/>
      <c r="J29" s="641"/>
      <c r="K29" s="641"/>
      <c r="L29" s="641"/>
      <c r="M29" s="641"/>
      <c r="N29" s="641"/>
      <c r="O29" s="13"/>
      <c r="P29" s="13"/>
      <c r="Q29" s="13"/>
      <c r="R29" s="13"/>
      <c r="S29" s="13"/>
      <c r="T29" s="13"/>
      <c r="U29" s="13"/>
      <c r="V29" s="13"/>
    </row>
    <row r="30" spans="2:18" ht="12.75">
      <c r="B30" s="640"/>
      <c r="C30" s="640"/>
      <c r="D30" s="640"/>
      <c r="E30" s="640"/>
      <c r="F30" s="640"/>
      <c r="G30" s="640"/>
      <c r="H30" s="640"/>
      <c r="I30" s="640"/>
      <c r="J30" s="640"/>
      <c r="K30" s="640"/>
      <c r="L30" s="640"/>
      <c r="M30" s="640"/>
      <c r="N30" s="640"/>
      <c r="O30" s="640"/>
      <c r="P30" s="16" t="s">
        <v>11</v>
      </c>
      <c r="Q30" t="s">
        <v>11</v>
      </c>
      <c r="R30" t="s">
        <v>11</v>
      </c>
    </row>
    <row r="31" spans="2:15" ht="12.75">
      <c r="B31" s="487"/>
      <c r="C31" s="487"/>
      <c r="D31" s="487"/>
      <c r="E31" s="487"/>
      <c r="F31" s="487"/>
      <c r="G31" s="487" t="s">
        <v>11</v>
      </c>
      <c r="H31" s="487"/>
      <c r="I31" s="487"/>
      <c r="J31" s="487"/>
      <c r="K31" s="487"/>
      <c r="L31" s="487"/>
      <c r="M31" s="487"/>
      <c r="N31" s="487" t="s">
        <v>11</v>
      </c>
      <c r="O31" s="478"/>
    </row>
    <row r="32" spans="2:31" ht="12.75" customHeight="1">
      <c r="B32" s="15"/>
      <c r="C32" s="15"/>
      <c r="D32" s="15"/>
      <c r="E32" s="15"/>
      <c r="F32" s="15"/>
      <c r="G32" s="15"/>
      <c r="H32" s="15"/>
      <c r="I32" s="15"/>
      <c r="J32" s="15"/>
      <c r="K32" s="15"/>
      <c r="L32" s="15"/>
      <c r="M32" s="15" t="s">
        <v>11</v>
      </c>
      <c r="N32" s="15"/>
      <c r="O32" s="15"/>
      <c r="P32" s="15"/>
      <c r="Q32" s="15"/>
      <c r="R32" s="607"/>
      <c r="S32" s="607"/>
      <c r="T32" s="607"/>
      <c r="U32" s="607"/>
      <c r="V32" s="607"/>
      <c r="W32" s="16"/>
      <c r="X32" s="16"/>
      <c r="Y32" s="16"/>
      <c r="Z32" s="16"/>
      <c r="AD32" s="16"/>
      <c r="AE32" s="16"/>
    </row>
    <row r="33" spans="1:31" ht="12.75" customHeight="1">
      <c r="A33" s="15" t="s">
        <v>12</v>
      </c>
      <c r="B33" s="86"/>
      <c r="C33" s="86"/>
      <c r="D33" s="86"/>
      <c r="E33" s="86" t="s">
        <v>11</v>
      </c>
      <c r="F33" s="86"/>
      <c r="G33" s="86"/>
      <c r="H33" s="86"/>
      <c r="I33" s="86"/>
      <c r="J33" s="86"/>
      <c r="K33" s="86" t="s">
        <v>11</v>
      </c>
      <c r="L33" s="86"/>
      <c r="M33" s="86"/>
      <c r="N33" s="86"/>
      <c r="O33" s="86"/>
      <c r="P33" s="86"/>
      <c r="Q33" s="86"/>
      <c r="R33" s="607" t="s">
        <v>1023</v>
      </c>
      <c r="S33" s="607"/>
      <c r="T33" s="607"/>
      <c r="U33" s="607"/>
      <c r="V33" s="607"/>
      <c r="W33" s="86"/>
      <c r="X33" s="86"/>
      <c r="Y33" s="86"/>
      <c r="Z33" s="86"/>
      <c r="AA33" s="86"/>
      <c r="AB33" s="86"/>
      <c r="AC33" s="86"/>
      <c r="AD33" s="16"/>
      <c r="AE33" s="16"/>
    </row>
    <row r="34" spans="2:36" ht="12.75" customHeight="1">
      <c r="B34" s="86"/>
      <c r="C34" s="86"/>
      <c r="D34" s="86"/>
      <c r="E34" s="86"/>
      <c r="F34" s="86"/>
      <c r="G34" s="86"/>
      <c r="H34" s="86"/>
      <c r="I34" s="86"/>
      <c r="J34" s="86"/>
      <c r="K34" s="86"/>
      <c r="L34" s="86"/>
      <c r="M34" s="86"/>
      <c r="N34" s="86"/>
      <c r="O34" s="86"/>
      <c r="P34" s="86"/>
      <c r="Q34" s="86"/>
      <c r="R34" s="607" t="s">
        <v>504</v>
      </c>
      <c r="S34" s="607"/>
      <c r="T34" s="607"/>
      <c r="U34" s="607"/>
      <c r="V34" s="607"/>
      <c r="W34" s="121"/>
      <c r="X34" s="121"/>
      <c r="Y34" s="121"/>
      <c r="Z34" s="121"/>
      <c r="AA34" s="121"/>
      <c r="AB34" s="121"/>
      <c r="AC34" s="121"/>
      <c r="AD34" s="121"/>
      <c r="AE34" s="121"/>
      <c r="AF34" s="121"/>
      <c r="AG34" s="121"/>
      <c r="AH34" s="121"/>
      <c r="AI34" s="121"/>
      <c r="AJ34" s="121"/>
    </row>
    <row r="35" spans="1:31" ht="12.75">
      <c r="A35" s="15"/>
      <c r="B35" s="15"/>
      <c r="C35" s="15" t="s">
        <v>11</v>
      </c>
      <c r="D35" s="15"/>
      <c r="E35" s="15"/>
      <c r="F35" s="15"/>
      <c r="G35" s="15"/>
      <c r="H35" s="15"/>
      <c r="I35" s="15"/>
      <c r="J35" s="15"/>
      <c r="K35" s="15"/>
      <c r="L35" s="15"/>
      <c r="M35" s="15"/>
      <c r="N35" s="15"/>
      <c r="O35" s="15"/>
      <c r="P35" s="15"/>
      <c r="Q35" s="15"/>
      <c r="R35" s="15"/>
      <c r="S35" s="1" t="s">
        <v>81</v>
      </c>
      <c r="T35" s="1"/>
      <c r="U35" s="1"/>
      <c r="V35" s="1"/>
      <c r="W35" s="15"/>
      <c r="X35" s="15"/>
      <c r="Y35" s="15"/>
      <c r="AD35" s="15"/>
      <c r="AE35" s="15"/>
    </row>
  </sheetData>
  <sheetProtection/>
  <mergeCells count="22">
    <mergeCell ref="X17:AA17"/>
    <mergeCell ref="AA10:AC10"/>
    <mergeCell ref="C11:F12"/>
    <mergeCell ref="G12:J12"/>
    <mergeCell ref="K12:N12"/>
    <mergeCell ref="U10:V10"/>
    <mergeCell ref="B30:O30"/>
    <mergeCell ref="A8:C8"/>
    <mergeCell ref="B29:N29"/>
    <mergeCell ref="A3:V3"/>
    <mergeCell ref="A4:V4"/>
    <mergeCell ref="A6:V6"/>
    <mergeCell ref="T2:V2"/>
    <mergeCell ref="R33:V33"/>
    <mergeCell ref="R34:V34"/>
    <mergeCell ref="R32:V32"/>
    <mergeCell ref="A11:A13"/>
    <mergeCell ref="B11:B13"/>
    <mergeCell ref="O12:R12"/>
    <mergeCell ref="G11:R11"/>
    <mergeCell ref="S11:V12"/>
    <mergeCell ref="G2:O2"/>
  </mergeCells>
  <printOptions horizontalCentered="1"/>
  <pageMargins left="0.708661417322835" right="0.24" top="1.64" bottom="0" header="1.4" footer="0.31496062992126"/>
  <pageSetup fitToHeight="1" fitToWidth="1" horizontalDpi="600" verticalDpi="600" orientation="landscape" paperSize="9" scale="67" r:id="rId1"/>
  <colBreaks count="1" manualBreakCount="1">
    <brk id="22" max="65535" man="1"/>
  </colBreaks>
</worksheet>
</file>

<file path=xl/worksheets/sheet50.xml><?xml version="1.0" encoding="utf-8"?>
<worksheet xmlns="http://schemas.openxmlformats.org/spreadsheetml/2006/main" xmlns:r="http://schemas.openxmlformats.org/officeDocument/2006/relationships">
  <sheetPr>
    <pageSetUpPr fitToPage="1"/>
  </sheetPr>
  <dimension ref="A1:Q27"/>
  <sheetViews>
    <sheetView view="pageBreakPreview" zoomScaleSheetLayoutView="100" zoomScalePageLayoutView="0" workbookViewId="0" topLeftCell="A1">
      <selection activeCell="B10" sqref="B10:B11"/>
    </sheetView>
  </sheetViews>
  <sheetFormatPr defaultColWidth="9.140625" defaultRowHeight="12.75"/>
  <cols>
    <col min="1" max="1" width="2.7109375" style="191" customWidth="1"/>
    <col min="2" max="2" width="5.8515625" style="191" customWidth="1"/>
    <col min="3" max="3" width="10.8515625" style="191" customWidth="1"/>
    <col min="4" max="4" width="11.421875" style="191" customWidth="1"/>
    <col min="5" max="5" width="13.00390625" style="191" customWidth="1"/>
    <col min="6" max="13" width="8.7109375" style="191" customWidth="1"/>
    <col min="14" max="15" width="9.7109375" style="191" customWidth="1"/>
    <col min="16" max="17" width="8.7109375" style="191" customWidth="1"/>
    <col min="18" max="16384" width="9.140625" style="191" customWidth="1"/>
  </cols>
  <sheetData>
    <row r="1" spans="1:17" ht="12.75">
      <c r="A1" s="191" t="s">
        <v>11</v>
      </c>
      <c r="L1" s="909"/>
      <c r="M1" s="909"/>
      <c r="P1" s="910" t="s">
        <v>757</v>
      </c>
      <c r="Q1" s="910"/>
    </row>
    <row r="2" spans="1:17" s="194" customFormat="1" ht="15.75">
      <c r="A2" s="718" t="s">
        <v>0</v>
      </c>
      <c r="B2" s="718"/>
      <c r="C2" s="718"/>
      <c r="D2" s="718"/>
      <c r="E2" s="718"/>
      <c r="F2" s="718"/>
      <c r="G2" s="718"/>
      <c r="H2" s="718"/>
      <c r="I2" s="718"/>
      <c r="J2" s="718"/>
      <c r="K2" s="718"/>
      <c r="L2" s="718"/>
      <c r="M2" s="718"/>
      <c r="N2" s="718"/>
      <c r="O2" s="718"/>
      <c r="P2" s="718"/>
      <c r="Q2" s="718"/>
    </row>
    <row r="3" spans="1:17" s="194" customFormat="1" ht="20.25" customHeight="1">
      <c r="A3" s="719" t="s">
        <v>827</v>
      </c>
      <c r="B3" s="719"/>
      <c r="C3" s="719"/>
      <c r="D3" s="719"/>
      <c r="E3" s="719"/>
      <c r="F3" s="719"/>
      <c r="G3" s="719"/>
      <c r="H3" s="719"/>
      <c r="I3" s="719"/>
      <c r="J3" s="719"/>
      <c r="K3" s="719"/>
      <c r="L3" s="719"/>
      <c r="M3" s="719"/>
      <c r="N3" s="719"/>
      <c r="O3" s="719"/>
      <c r="P3" s="719"/>
      <c r="Q3" s="719"/>
    </row>
    <row r="5" spans="1:17" s="194" customFormat="1" ht="15.75">
      <c r="A5" s="717" t="s">
        <v>861</v>
      </c>
      <c r="B5" s="717"/>
      <c r="C5" s="717"/>
      <c r="D5" s="717"/>
      <c r="E5" s="717"/>
      <c r="F5" s="717"/>
      <c r="G5" s="717"/>
      <c r="H5" s="717"/>
      <c r="I5" s="717"/>
      <c r="J5" s="717"/>
      <c r="K5" s="717"/>
      <c r="L5" s="717"/>
      <c r="M5" s="717"/>
      <c r="N5" s="717"/>
      <c r="O5" s="785"/>
      <c r="P5" s="785"/>
      <c r="Q5" s="785"/>
    </row>
    <row r="7" spans="2:14" ht="12.75">
      <c r="B7" s="196" t="s">
        <v>491</v>
      </c>
      <c r="C7" s="196"/>
      <c r="D7" s="196"/>
      <c r="E7" s="196"/>
      <c r="F7" s="196"/>
      <c r="G7" s="196"/>
      <c r="H7" s="196"/>
      <c r="I7" s="196"/>
      <c r="J7" s="196"/>
      <c r="K7" s="196"/>
      <c r="L7" s="196"/>
      <c r="M7" s="196"/>
      <c r="N7" s="196"/>
    </row>
    <row r="9" spans="1:17" s="197" customFormat="1" ht="15" customHeight="1">
      <c r="A9" s="191"/>
      <c r="B9" s="191"/>
      <c r="C9" s="191"/>
      <c r="D9" s="191"/>
      <c r="E9" s="191"/>
      <c r="F9" s="191"/>
      <c r="G9" s="191"/>
      <c r="H9" s="191"/>
      <c r="I9" s="191"/>
      <c r="J9" s="191"/>
      <c r="K9" s="191"/>
      <c r="L9" s="191"/>
      <c r="M9" s="191"/>
      <c r="N9" s="191"/>
      <c r="O9" s="685" t="s">
        <v>967</v>
      </c>
      <c r="P9" s="685"/>
      <c r="Q9" s="685"/>
    </row>
    <row r="10" spans="1:17" s="357" customFormat="1" ht="36" customHeight="1">
      <c r="A10" s="356"/>
      <c r="B10" s="781" t="s">
        <v>2</v>
      </c>
      <c r="C10" s="781" t="s">
        <v>3</v>
      </c>
      <c r="D10" s="786" t="s">
        <v>282</v>
      </c>
      <c r="E10" s="786" t="s">
        <v>283</v>
      </c>
      <c r="F10" s="783" t="s">
        <v>284</v>
      </c>
      <c r="G10" s="783"/>
      <c r="H10" s="783"/>
      <c r="I10" s="783"/>
      <c r="J10" s="783"/>
      <c r="K10" s="783"/>
      <c r="L10" s="783"/>
      <c r="M10" s="783"/>
      <c r="N10" s="783"/>
      <c r="O10" s="783"/>
      <c r="P10" s="783"/>
      <c r="Q10" s="783"/>
    </row>
    <row r="11" spans="1:17" s="357" customFormat="1" ht="30" customHeight="1">
      <c r="A11" s="358"/>
      <c r="B11" s="806"/>
      <c r="C11" s="806"/>
      <c r="D11" s="787"/>
      <c r="E11" s="787"/>
      <c r="F11" s="359" t="s">
        <v>998</v>
      </c>
      <c r="G11" s="359" t="s">
        <v>285</v>
      </c>
      <c r="H11" s="359" t="s">
        <v>286</v>
      </c>
      <c r="I11" s="359" t="s">
        <v>287</v>
      </c>
      <c r="J11" s="359" t="s">
        <v>288</v>
      </c>
      <c r="K11" s="359" t="s">
        <v>289</v>
      </c>
      <c r="L11" s="359" t="s">
        <v>290</v>
      </c>
      <c r="M11" s="359" t="s">
        <v>291</v>
      </c>
      <c r="N11" s="359" t="s">
        <v>999</v>
      </c>
      <c r="O11" s="208" t="s">
        <v>1000</v>
      </c>
      <c r="P11" s="208" t="s">
        <v>983</v>
      </c>
      <c r="Q11" s="208" t="s">
        <v>984</v>
      </c>
    </row>
    <row r="12" spans="2:17" s="197" customFormat="1" ht="12.75" customHeight="1">
      <c r="B12" s="200">
        <v>1</v>
      </c>
      <c r="C12" s="200">
        <v>2</v>
      </c>
      <c r="D12" s="200">
        <v>3</v>
      </c>
      <c r="E12" s="200">
        <v>4</v>
      </c>
      <c r="F12" s="200">
        <v>5</v>
      </c>
      <c r="G12" s="200">
        <v>6</v>
      </c>
      <c r="H12" s="200">
        <v>7</v>
      </c>
      <c r="I12" s="200">
        <v>8</v>
      </c>
      <c r="J12" s="200">
        <v>9</v>
      </c>
      <c r="K12" s="200">
        <v>10</v>
      </c>
      <c r="L12" s="200">
        <v>11</v>
      </c>
      <c r="M12" s="200">
        <v>12</v>
      </c>
      <c r="N12" s="200">
        <v>13</v>
      </c>
      <c r="O12" s="200">
        <v>14</v>
      </c>
      <c r="P12" s="200">
        <v>15</v>
      </c>
      <c r="Q12" s="200">
        <v>16</v>
      </c>
    </row>
    <row r="13" spans="2:17" ht="12.75">
      <c r="B13" s="8">
        <v>1</v>
      </c>
      <c r="C13" s="19" t="s">
        <v>492</v>
      </c>
      <c r="D13" s="449">
        <f>'AT-3'!G9</f>
        <v>927</v>
      </c>
      <c r="E13" s="449">
        <f aca="true" t="shared" si="0" ref="E13:Q13">D13</f>
        <v>927</v>
      </c>
      <c r="F13" s="449">
        <f t="shared" si="0"/>
        <v>927</v>
      </c>
      <c r="G13" s="449">
        <f t="shared" si="0"/>
        <v>927</v>
      </c>
      <c r="H13" s="449">
        <f t="shared" si="0"/>
        <v>927</v>
      </c>
      <c r="I13" s="449">
        <f t="shared" si="0"/>
        <v>927</v>
      </c>
      <c r="J13" s="449">
        <f t="shared" si="0"/>
        <v>927</v>
      </c>
      <c r="K13" s="449">
        <f t="shared" si="0"/>
        <v>927</v>
      </c>
      <c r="L13" s="449">
        <f t="shared" si="0"/>
        <v>927</v>
      </c>
      <c r="M13" s="449">
        <f t="shared" si="0"/>
        <v>927</v>
      </c>
      <c r="N13" s="449">
        <f t="shared" si="0"/>
        <v>927</v>
      </c>
      <c r="O13" s="449">
        <f t="shared" si="0"/>
        <v>927</v>
      </c>
      <c r="P13" s="449">
        <f t="shared" si="0"/>
        <v>927</v>
      </c>
      <c r="Q13" s="449">
        <f t="shared" si="0"/>
        <v>927</v>
      </c>
    </row>
    <row r="14" spans="1:17" ht="14.25">
      <c r="A14" s="202"/>
      <c r="B14" s="8">
        <v>2</v>
      </c>
      <c r="C14" s="19" t="s">
        <v>493</v>
      </c>
      <c r="D14" s="449">
        <f>'AT-3'!G10</f>
        <v>881</v>
      </c>
      <c r="E14" s="449">
        <f aca="true" t="shared" si="1" ref="E14:F20">D14</f>
        <v>881</v>
      </c>
      <c r="F14" s="449">
        <f t="shared" si="1"/>
        <v>881</v>
      </c>
      <c r="G14" s="449">
        <f aca="true" t="shared" si="2" ref="G14:Q14">F14</f>
        <v>881</v>
      </c>
      <c r="H14" s="449">
        <f t="shared" si="2"/>
        <v>881</v>
      </c>
      <c r="I14" s="449">
        <f t="shared" si="2"/>
        <v>881</v>
      </c>
      <c r="J14" s="449">
        <f t="shared" si="2"/>
        <v>881</v>
      </c>
      <c r="K14" s="449">
        <f t="shared" si="2"/>
        <v>881</v>
      </c>
      <c r="L14" s="449">
        <f t="shared" si="2"/>
        <v>881</v>
      </c>
      <c r="M14" s="449">
        <f t="shared" si="2"/>
        <v>881</v>
      </c>
      <c r="N14" s="449">
        <f t="shared" si="2"/>
        <v>881</v>
      </c>
      <c r="O14" s="449">
        <f t="shared" si="2"/>
        <v>881</v>
      </c>
      <c r="P14" s="449">
        <f t="shared" si="2"/>
        <v>881</v>
      </c>
      <c r="Q14" s="449">
        <f t="shared" si="2"/>
        <v>881</v>
      </c>
    </row>
    <row r="15" spans="2:17" ht="12.75">
      <c r="B15" s="8">
        <v>3</v>
      </c>
      <c r="C15" s="19" t="s">
        <v>494</v>
      </c>
      <c r="D15" s="449">
        <f>'AT-3'!G11</f>
        <v>676</v>
      </c>
      <c r="E15" s="449">
        <f t="shared" si="1"/>
        <v>676</v>
      </c>
      <c r="F15" s="449">
        <f t="shared" si="1"/>
        <v>676</v>
      </c>
      <c r="G15" s="449">
        <f aca="true" t="shared" si="3" ref="G15:Q15">F15</f>
        <v>676</v>
      </c>
      <c r="H15" s="449">
        <f t="shared" si="3"/>
        <v>676</v>
      </c>
      <c r="I15" s="449">
        <f t="shared" si="3"/>
        <v>676</v>
      </c>
      <c r="J15" s="449">
        <f t="shared" si="3"/>
        <v>676</v>
      </c>
      <c r="K15" s="449">
        <f t="shared" si="3"/>
        <v>676</v>
      </c>
      <c r="L15" s="449">
        <f t="shared" si="3"/>
        <v>676</v>
      </c>
      <c r="M15" s="449">
        <f t="shared" si="3"/>
        <v>676</v>
      </c>
      <c r="N15" s="449">
        <f t="shared" si="3"/>
        <v>676</v>
      </c>
      <c r="O15" s="449">
        <f t="shared" si="3"/>
        <v>676</v>
      </c>
      <c r="P15" s="449">
        <f t="shared" si="3"/>
        <v>676</v>
      </c>
      <c r="Q15" s="449">
        <f t="shared" si="3"/>
        <v>676</v>
      </c>
    </row>
    <row r="16" spans="2:17" s="133" customFormat="1" ht="12.75" customHeight="1">
      <c r="B16" s="8">
        <v>4</v>
      </c>
      <c r="C16" s="19" t="s">
        <v>495</v>
      </c>
      <c r="D16" s="449">
        <f>'AT-3'!G12</f>
        <v>815</v>
      </c>
      <c r="E16" s="449">
        <f t="shared" si="1"/>
        <v>815</v>
      </c>
      <c r="F16" s="449">
        <f t="shared" si="1"/>
        <v>815</v>
      </c>
      <c r="G16" s="449">
        <f aca="true" t="shared" si="4" ref="G16:Q16">F16</f>
        <v>815</v>
      </c>
      <c r="H16" s="449">
        <f t="shared" si="4"/>
        <v>815</v>
      </c>
      <c r="I16" s="449">
        <f t="shared" si="4"/>
        <v>815</v>
      </c>
      <c r="J16" s="449">
        <f t="shared" si="4"/>
        <v>815</v>
      </c>
      <c r="K16" s="449">
        <f t="shared" si="4"/>
        <v>815</v>
      </c>
      <c r="L16" s="449">
        <f t="shared" si="4"/>
        <v>815</v>
      </c>
      <c r="M16" s="449">
        <f t="shared" si="4"/>
        <v>815</v>
      </c>
      <c r="N16" s="449">
        <f t="shared" si="4"/>
        <v>815</v>
      </c>
      <c r="O16" s="449">
        <f t="shared" si="4"/>
        <v>815</v>
      </c>
      <c r="P16" s="449">
        <f t="shared" si="4"/>
        <v>815</v>
      </c>
      <c r="Q16" s="449">
        <f t="shared" si="4"/>
        <v>815</v>
      </c>
    </row>
    <row r="17" spans="2:17" s="133" customFormat="1" ht="12.75" customHeight="1">
      <c r="B17" s="8">
        <v>5</v>
      </c>
      <c r="C17" s="19" t="s">
        <v>496</v>
      </c>
      <c r="D17" s="449">
        <f>'AT-3'!G13</f>
        <v>922</v>
      </c>
      <c r="E17" s="449">
        <f t="shared" si="1"/>
        <v>922</v>
      </c>
      <c r="F17" s="449">
        <f t="shared" si="1"/>
        <v>922</v>
      </c>
      <c r="G17" s="449">
        <f aca="true" t="shared" si="5" ref="G17:Q17">F17</f>
        <v>922</v>
      </c>
      <c r="H17" s="449">
        <f t="shared" si="5"/>
        <v>922</v>
      </c>
      <c r="I17" s="449">
        <f t="shared" si="5"/>
        <v>922</v>
      </c>
      <c r="J17" s="449">
        <f t="shared" si="5"/>
        <v>922</v>
      </c>
      <c r="K17" s="449">
        <f t="shared" si="5"/>
        <v>922</v>
      </c>
      <c r="L17" s="449">
        <f t="shared" si="5"/>
        <v>922</v>
      </c>
      <c r="M17" s="449">
        <f t="shared" si="5"/>
        <v>922</v>
      </c>
      <c r="N17" s="449">
        <f t="shared" si="5"/>
        <v>922</v>
      </c>
      <c r="O17" s="449">
        <f t="shared" si="5"/>
        <v>922</v>
      </c>
      <c r="P17" s="449">
        <f t="shared" si="5"/>
        <v>922</v>
      </c>
      <c r="Q17" s="449">
        <f t="shared" si="5"/>
        <v>922</v>
      </c>
    </row>
    <row r="18" spans="1:17" s="133" customFormat="1" ht="12.75" customHeight="1">
      <c r="A18" s="204" t="s">
        <v>292</v>
      </c>
      <c r="B18" s="8">
        <v>6</v>
      </c>
      <c r="C18" s="19" t="s">
        <v>497</v>
      </c>
      <c r="D18" s="449">
        <f>'AT-3'!G14</f>
        <v>475</v>
      </c>
      <c r="E18" s="449">
        <f t="shared" si="1"/>
        <v>475</v>
      </c>
      <c r="F18" s="449">
        <f t="shared" si="1"/>
        <v>475</v>
      </c>
      <c r="G18" s="449">
        <f aca="true" t="shared" si="6" ref="G18:Q18">F18</f>
        <v>475</v>
      </c>
      <c r="H18" s="449">
        <f t="shared" si="6"/>
        <v>475</v>
      </c>
      <c r="I18" s="449">
        <f t="shared" si="6"/>
        <v>475</v>
      </c>
      <c r="J18" s="449">
        <f t="shared" si="6"/>
        <v>475</v>
      </c>
      <c r="K18" s="449">
        <f t="shared" si="6"/>
        <v>475</v>
      </c>
      <c r="L18" s="449">
        <f t="shared" si="6"/>
        <v>475</v>
      </c>
      <c r="M18" s="449">
        <f t="shared" si="6"/>
        <v>475</v>
      </c>
      <c r="N18" s="449">
        <f t="shared" si="6"/>
        <v>475</v>
      </c>
      <c r="O18" s="449">
        <f t="shared" si="6"/>
        <v>475</v>
      </c>
      <c r="P18" s="449">
        <f t="shared" si="6"/>
        <v>475</v>
      </c>
      <c r="Q18" s="449">
        <f t="shared" si="6"/>
        <v>475</v>
      </c>
    </row>
    <row r="19" spans="2:17" ht="12.75" customHeight="1">
      <c r="B19" s="8">
        <v>7</v>
      </c>
      <c r="C19" s="19" t="s">
        <v>498</v>
      </c>
      <c r="D19" s="449">
        <f>'AT-3'!G15</f>
        <v>719</v>
      </c>
      <c r="E19" s="449">
        <f t="shared" si="1"/>
        <v>719</v>
      </c>
      <c r="F19" s="449">
        <f t="shared" si="1"/>
        <v>719</v>
      </c>
      <c r="G19" s="449">
        <f aca="true" t="shared" si="7" ref="G19:Q19">F19</f>
        <v>719</v>
      </c>
      <c r="H19" s="449">
        <f t="shared" si="7"/>
        <v>719</v>
      </c>
      <c r="I19" s="449">
        <f t="shared" si="7"/>
        <v>719</v>
      </c>
      <c r="J19" s="449">
        <f t="shared" si="7"/>
        <v>719</v>
      </c>
      <c r="K19" s="449">
        <f t="shared" si="7"/>
        <v>719</v>
      </c>
      <c r="L19" s="449">
        <f t="shared" si="7"/>
        <v>719</v>
      </c>
      <c r="M19" s="449">
        <f t="shared" si="7"/>
        <v>719</v>
      </c>
      <c r="N19" s="449">
        <f t="shared" si="7"/>
        <v>719</v>
      </c>
      <c r="O19" s="449">
        <f t="shared" si="7"/>
        <v>719</v>
      </c>
      <c r="P19" s="449">
        <f t="shared" si="7"/>
        <v>719</v>
      </c>
      <c r="Q19" s="449">
        <f t="shared" si="7"/>
        <v>719</v>
      </c>
    </row>
    <row r="20" spans="2:17" ht="12.75">
      <c r="B20" s="8">
        <v>8</v>
      </c>
      <c r="C20" s="19" t="s">
        <v>499</v>
      </c>
      <c r="D20" s="449">
        <f>'AT-3'!G16</f>
        <v>1153</v>
      </c>
      <c r="E20" s="449">
        <f t="shared" si="1"/>
        <v>1153</v>
      </c>
      <c r="F20" s="449">
        <f t="shared" si="1"/>
        <v>1153</v>
      </c>
      <c r="G20" s="449">
        <f aca="true" t="shared" si="8" ref="G20:Q20">F20</f>
        <v>1153</v>
      </c>
      <c r="H20" s="449">
        <f t="shared" si="8"/>
        <v>1153</v>
      </c>
      <c r="I20" s="449">
        <f t="shared" si="8"/>
        <v>1153</v>
      </c>
      <c r="J20" s="449">
        <f t="shared" si="8"/>
        <v>1153</v>
      </c>
      <c r="K20" s="449">
        <f t="shared" si="8"/>
        <v>1153</v>
      </c>
      <c r="L20" s="449">
        <f t="shared" si="8"/>
        <v>1153</v>
      </c>
      <c r="M20" s="449">
        <f t="shared" si="8"/>
        <v>1153</v>
      </c>
      <c r="N20" s="449">
        <f t="shared" si="8"/>
        <v>1153</v>
      </c>
      <c r="O20" s="449">
        <f t="shared" si="8"/>
        <v>1153</v>
      </c>
      <c r="P20" s="449">
        <f t="shared" si="8"/>
        <v>1153</v>
      </c>
      <c r="Q20" s="449">
        <f t="shared" si="8"/>
        <v>1153</v>
      </c>
    </row>
    <row r="21" spans="2:17" ht="12.75">
      <c r="B21" s="3"/>
      <c r="C21" s="27" t="s">
        <v>500</v>
      </c>
      <c r="D21" s="137">
        <f>SUM(D13:D20)</f>
        <v>6568</v>
      </c>
      <c r="E21" s="137">
        <f aca="true" t="shared" si="9" ref="E21:Q21">SUM(E13:E20)</f>
        <v>6568</v>
      </c>
      <c r="F21" s="137">
        <f t="shared" si="9"/>
        <v>6568</v>
      </c>
      <c r="G21" s="137">
        <f t="shared" si="9"/>
        <v>6568</v>
      </c>
      <c r="H21" s="137">
        <f t="shared" si="9"/>
        <v>6568</v>
      </c>
      <c r="I21" s="137">
        <f t="shared" si="9"/>
        <v>6568</v>
      </c>
      <c r="J21" s="137">
        <f t="shared" si="9"/>
        <v>6568</v>
      </c>
      <c r="K21" s="137">
        <f t="shared" si="9"/>
        <v>6568</v>
      </c>
      <c r="L21" s="137">
        <f t="shared" si="9"/>
        <v>6568</v>
      </c>
      <c r="M21" s="137">
        <f t="shared" si="9"/>
        <v>6568</v>
      </c>
      <c r="N21" s="137">
        <f t="shared" si="9"/>
        <v>6568</v>
      </c>
      <c r="O21" s="137">
        <f t="shared" si="9"/>
        <v>6568</v>
      </c>
      <c r="P21" s="137">
        <f t="shared" si="9"/>
        <v>6568</v>
      </c>
      <c r="Q21" s="137">
        <f t="shared" si="9"/>
        <v>6568</v>
      </c>
    </row>
    <row r="24" spans="12:17" ht="12.75">
      <c r="L24" s="668"/>
      <c r="M24" s="668"/>
      <c r="N24" s="668"/>
      <c r="O24" s="668"/>
      <c r="P24" s="668"/>
      <c r="Q24" s="668"/>
    </row>
    <row r="25" spans="12:17" ht="12.75">
      <c r="L25" s="668" t="s">
        <v>1023</v>
      </c>
      <c r="M25" s="668"/>
      <c r="N25" s="668"/>
      <c r="O25" s="668"/>
      <c r="P25" s="668"/>
      <c r="Q25" s="668"/>
    </row>
    <row r="26" spans="12:17" ht="12.75">
      <c r="L26" s="668" t="s">
        <v>503</v>
      </c>
      <c r="M26" s="668"/>
      <c r="N26" s="668"/>
      <c r="O26" s="668"/>
      <c r="P26" s="668"/>
      <c r="Q26" s="668"/>
    </row>
    <row r="27" spans="2:15" ht="12.75">
      <c r="B27" s="191" t="s">
        <v>12</v>
      </c>
      <c r="L27" s="909" t="s">
        <v>81</v>
      </c>
      <c r="M27" s="909"/>
      <c r="N27" s="909"/>
      <c r="O27" s="909"/>
    </row>
  </sheetData>
  <sheetProtection/>
  <mergeCells count="15">
    <mergeCell ref="F10:Q10"/>
    <mergeCell ref="L24:Q24"/>
    <mergeCell ref="L25:Q25"/>
    <mergeCell ref="L26:Q26"/>
    <mergeCell ref="L27:O27"/>
    <mergeCell ref="B10:B11"/>
    <mergeCell ref="C10:C11"/>
    <mergeCell ref="D10:D11"/>
    <mergeCell ref="E10:E11"/>
    <mergeCell ref="L1:M1"/>
    <mergeCell ref="A2:Q2"/>
    <mergeCell ref="A3:Q3"/>
    <mergeCell ref="A5:Q5"/>
    <mergeCell ref="O9:Q9"/>
    <mergeCell ref="P1:Q1"/>
  </mergeCells>
  <printOptions horizontalCentered="1"/>
  <pageMargins left="0.7086614173228347" right="0.19" top="1.54" bottom="0" header="1.21" footer="0.31496062992125984"/>
  <pageSetup fitToHeight="1" fitToWidth="1" horizontalDpi="600" verticalDpi="600" orientation="landscape" paperSize="9" scale="93" r:id="rId1"/>
</worksheet>
</file>

<file path=xl/worksheets/sheet51.xml><?xml version="1.0" encoding="utf-8"?>
<worksheet xmlns="http://schemas.openxmlformats.org/spreadsheetml/2006/main" xmlns:r="http://schemas.openxmlformats.org/officeDocument/2006/relationships">
  <dimension ref="A1:P28"/>
  <sheetViews>
    <sheetView zoomScalePageLayoutView="0" workbookViewId="0" topLeftCell="A1">
      <selection activeCell="C9" sqref="C9:C10"/>
    </sheetView>
  </sheetViews>
  <sheetFormatPr defaultColWidth="9.140625" defaultRowHeight="12.75"/>
  <cols>
    <col min="1" max="1" width="4.00390625" style="0" customWidth="1"/>
    <col min="2" max="2" width="11.28125" style="0" customWidth="1"/>
    <col min="3" max="3" width="11.140625" style="0" customWidth="1"/>
    <col min="4" max="4" width="16.8515625" style="0" customWidth="1"/>
    <col min="5" max="5" width="9.00390625" style="0" customWidth="1"/>
    <col min="6" max="12" width="7.57421875" style="0" customWidth="1"/>
    <col min="13" max="13" width="9.421875" style="0" customWidth="1"/>
    <col min="14" max="14" width="9.421875" style="0" bestFit="1" customWidth="1"/>
    <col min="15" max="16" width="8.28125" style="0" customWidth="1"/>
  </cols>
  <sheetData>
    <row r="1" spans="11:16" s="191" customFormat="1" ht="12.75">
      <c r="K1" s="909"/>
      <c r="L1" s="909"/>
      <c r="O1" s="910" t="s">
        <v>758</v>
      </c>
      <c r="P1" s="910"/>
    </row>
    <row r="2" spans="1:16" s="191" customFormat="1" ht="12.75">
      <c r="A2" s="909" t="s">
        <v>759</v>
      </c>
      <c r="B2" s="909"/>
      <c r="C2" s="909"/>
      <c r="D2" s="909"/>
      <c r="E2" s="909"/>
      <c r="F2" s="909"/>
      <c r="G2" s="909"/>
      <c r="H2" s="909"/>
      <c r="I2" s="909"/>
      <c r="J2" s="909"/>
      <c r="K2" s="909"/>
      <c r="L2" s="909"/>
      <c r="M2" s="909"/>
      <c r="N2" s="909"/>
      <c r="O2" s="909"/>
      <c r="P2" s="909"/>
    </row>
    <row r="3" spans="1:16" s="194" customFormat="1" ht="15.75">
      <c r="A3" s="718" t="s">
        <v>827</v>
      </c>
      <c r="B3" s="718"/>
      <c r="C3" s="718"/>
      <c r="D3" s="718"/>
      <c r="E3" s="718"/>
      <c r="F3" s="718"/>
      <c r="G3" s="718"/>
      <c r="H3" s="718"/>
      <c r="I3" s="718"/>
      <c r="J3" s="718"/>
      <c r="K3" s="718"/>
      <c r="L3" s="718"/>
      <c r="M3" s="718"/>
      <c r="N3" s="718"/>
      <c r="O3" s="718"/>
      <c r="P3" s="718"/>
    </row>
    <row r="4" spans="1:16" s="194" customFormat="1" ht="12.75" customHeight="1">
      <c r="A4" s="512"/>
      <c r="B4" s="512"/>
      <c r="C4" s="512"/>
      <c r="D4" s="512"/>
      <c r="E4" s="512"/>
      <c r="F4" s="512"/>
      <c r="G4" s="512"/>
      <c r="H4" s="512"/>
      <c r="I4" s="512"/>
      <c r="J4" s="512"/>
      <c r="K4" s="512"/>
      <c r="L4" s="512"/>
      <c r="M4" s="512"/>
      <c r="N4" s="512"/>
      <c r="O4" s="512"/>
      <c r="P4" s="512"/>
    </row>
    <row r="5" spans="1:16" s="194" customFormat="1" ht="15.75">
      <c r="A5" s="914" t="s">
        <v>862</v>
      </c>
      <c r="B5" s="914"/>
      <c r="C5" s="914"/>
      <c r="D5" s="914"/>
      <c r="E5" s="914"/>
      <c r="F5" s="914"/>
      <c r="G5" s="914"/>
      <c r="H5" s="914"/>
      <c r="I5" s="914"/>
      <c r="J5" s="914"/>
      <c r="K5" s="914"/>
      <c r="L5" s="914"/>
      <c r="M5" s="914"/>
      <c r="N5" s="914"/>
      <c r="O5" s="914"/>
      <c r="P5" s="914"/>
    </row>
    <row r="6" s="191" customFormat="1" ht="12.75"/>
    <row r="7" spans="1:13" s="191" customFormat="1" ht="12.75">
      <c r="A7" s="196" t="s">
        <v>491</v>
      </c>
      <c r="B7" s="196"/>
      <c r="C7" s="196"/>
      <c r="D7" s="196"/>
      <c r="E7" s="196"/>
      <c r="F7" s="196"/>
      <c r="G7" s="196"/>
      <c r="H7" s="196"/>
      <c r="I7" s="196"/>
      <c r="J7" s="196"/>
      <c r="K7" s="196"/>
      <c r="L7" s="196"/>
      <c r="M7" s="196"/>
    </row>
    <row r="8" spans="1:16" s="197" customFormat="1" ht="15" customHeight="1">
      <c r="A8" s="191"/>
      <c r="B8" s="191"/>
      <c r="C8" s="191"/>
      <c r="D8" s="191"/>
      <c r="E8" s="191"/>
      <c r="F8" s="191"/>
      <c r="G8" s="191"/>
      <c r="H8" s="191"/>
      <c r="I8" s="191"/>
      <c r="J8" s="191"/>
      <c r="K8" s="191"/>
      <c r="L8" s="191"/>
      <c r="M8" s="191"/>
      <c r="N8" s="685" t="s">
        <v>967</v>
      </c>
      <c r="O8" s="685"/>
      <c r="P8" s="685"/>
    </row>
    <row r="9" spans="1:16" s="197" customFormat="1" ht="20.25" customHeight="1">
      <c r="A9" s="781" t="s">
        <v>505</v>
      </c>
      <c r="B9" s="781" t="s">
        <v>3</v>
      </c>
      <c r="C9" s="786" t="s">
        <v>282</v>
      </c>
      <c r="D9" s="786" t="s">
        <v>760</v>
      </c>
      <c r="E9" s="911" t="s">
        <v>952</v>
      </c>
      <c r="F9" s="912"/>
      <c r="G9" s="912"/>
      <c r="H9" s="912"/>
      <c r="I9" s="912"/>
      <c r="J9" s="912"/>
      <c r="K9" s="912"/>
      <c r="L9" s="912"/>
      <c r="M9" s="912"/>
      <c r="N9" s="912"/>
      <c r="O9" s="912"/>
      <c r="P9" s="913"/>
    </row>
    <row r="10" spans="1:16" s="197" customFormat="1" ht="35.25" customHeight="1">
      <c r="A10" s="782"/>
      <c r="B10" s="782"/>
      <c r="C10" s="787"/>
      <c r="D10" s="787"/>
      <c r="E10" s="359" t="s">
        <v>998</v>
      </c>
      <c r="F10" s="359" t="s">
        <v>285</v>
      </c>
      <c r="G10" s="359" t="s">
        <v>286</v>
      </c>
      <c r="H10" s="359" t="s">
        <v>287</v>
      </c>
      <c r="I10" s="359" t="s">
        <v>288</v>
      </c>
      <c r="J10" s="359" t="s">
        <v>289</v>
      </c>
      <c r="K10" s="359" t="s">
        <v>290</v>
      </c>
      <c r="L10" s="359" t="s">
        <v>291</v>
      </c>
      <c r="M10" s="359" t="s">
        <v>999</v>
      </c>
      <c r="N10" s="208" t="s">
        <v>1000</v>
      </c>
      <c r="O10" s="208" t="s">
        <v>983</v>
      </c>
      <c r="P10" s="208" t="s">
        <v>984</v>
      </c>
    </row>
    <row r="11" spans="1:16" s="197" customFormat="1" ht="12.75" customHeight="1">
      <c r="A11" s="200">
        <v>1</v>
      </c>
      <c r="B11" s="200">
        <v>2</v>
      </c>
      <c r="C11" s="200">
        <v>3</v>
      </c>
      <c r="D11" s="200">
        <v>4</v>
      </c>
      <c r="E11" s="200">
        <v>5</v>
      </c>
      <c r="F11" s="200">
        <v>6</v>
      </c>
      <c r="G11" s="200">
        <v>7</v>
      </c>
      <c r="H11" s="200">
        <v>8</v>
      </c>
      <c r="I11" s="200">
        <v>9</v>
      </c>
      <c r="J11" s="200">
        <v>10</v>
      </c>
      <c r="K11" s="200">
        <v>11</v>
      </c>
      <c r="L11" s="200">
        <v>12</v>
      </c>
      <c r="M11" s="200">
        <v>13</v>
      </c>
      <c r="N11" s="200">
        <v>14</v>
      </c>
      <c r="O11" s="200">
        <v>15</v>
      </c>
      <c r="P11" s="200">
        <v>16</v>
      </c>
    </row>
    <row r="12" spans="1:16" s="191" customFormat="1" ht="16.5" customHeight="1">
      <c r="A12" s="8">
        <v>1</v>
      </c>
      <c r="B12" s="19" t="s">
        <v>492</v>
      </c>
      <c r="C12" s="449">
        <f>'AT-23'!D13</f>
        <v>927</v>
      </c>
      <c r="D12" s="449">
        <f>C12</f>
        <v>927</v>
      </c>
      <c r="E12" s="449">
        <v>0</v>
      </c>
      <c r="F12" s="449">
        <v>0</v>
      </c>
      <c r="G12" s="449">
        <v>0</v>
      </c>
      <c r="H12" s="449">
        <v>0</v>
      </c>
      <c r="I12" s="449">
        <v>0</v>
      </c>
      <c r="J12" s="449">
        <v>0</v>
      </c>
      <c r="K12" s="135">
        <v>0</v>
      </c>
      <c r="L12" s="135">
        <v>496</v>
      </c>
      <c r="M12" s="135">
        <v>519</v>
      </c>
      <c r="N12" s="135">
        <v>694</v>
      </c>
      <c r="O12" s="135">
        <v>658</v>
      </c>
      <c r="P12" s="135">
        <v>616</v>
      </c>
    </row>
    <row r="13" spans="1:16" s="191" customFormat="1" ht="16.5" customHeight="1">
      <c r="A13" s="8">
        <v>2</v>
      </c>
      <c r="B13" s="19" t="s">
        <v>493</v>
      </c>
      <c r="C13" s="449">
        <f>'AT-23'!D14</f>
        <v>881</v>
      </c>
      <c r="D13" s="449">
        <f aca="true" t="shared" si="0" ref="D13:D19">C13</f>
        <v>881</v>
      </c>
      <c r="E13" s="449">
        <v>0</v>
      </c>
      <c r="F13" s="449">
        <v>0</v>
      </c>
      <c r="G13" s="449">
        <v>0</v>
      </c>
      <c r="H13" s="449">
        <v>0</v>
      </c>
      <c r="I13" s="449">
        <v>0</v>
      </c>
      <c r="J13" s="449">
        <v>0</v>
      </c>
      <c r="K13" s="135">
        <v>0</v>
      </c>
      <c r="L13" s="135">
        <v>163</v>
      </c>
      <c r="M13" s="135">
        <v>195</v>
      </c>
      <c r="N13" s="135">
        <v>608</v>
      </c>
      <c r="O13" s="135">
        <v>565</v>
      </c>
      <c r="P13" s="135">
        <v>504</v>
      </c>
    </row>
    <row r="14" spans="1:16" s="191" customFormat="1" ht="16.5" customHeight="1">
      <c r="A14" s="8">
        <v>3</v>
      </c>
      <c r="B14" s="19" t="s">
        <v>494</v>
      </c>
      <c r="C14" s="449">
        <f>'AT-23'!D15</f>
        <v>676</v>
      </c>
      <c r="D14" s="449">
        <f t="shared" si="0"/>
        <v>676</v>
      </c>
      <c r="E14" s="449">
        <v>0</v>
      </c>
      <c r="F14" s="449">
        <v>0</v>
      </c>
      <c r="G14" s="449">
        <v>0</v>
      </c>
      <c r="H14" s="449">
        <v>0</v>
      </c>
      <c r="I14" s="449">
        <v>0</v>
      </c>
      <c r="J14" s="449">
        <v>0</v>
      </c>
      <c r="K14" s="135">
        <v>0</v>
      </c>
      <c r="L14" s="135">
        <v>275</v>
      </c>
      <c r="M14" s="135">
        <v>285</v>
      </c>
      <c r="N14" s="135">
        <v>372</v>
      </c>
      <c r="O14" s="135">
        <v>360</v>
      </c>
      <c r="P14" s="135">
        <v>353</v>
      </c>
    </row>
    <row r="15" spans="1:16" s="133" customFormat="1" ht="16.5" customHeight="1">
      <c r="A15" s="8">
        <v>4</v>
      </c>
      <c r="B15" s="19" t="s">
        <v>495</v>
      </c>
      <c r="C15" s="449">
        <f>'AT-23'!D16</f>
        <v>815</v>
      </c>
      <c r="D15" s="449">
        <f t="shared" si="0"/>
        <v>815</v>
      </c>
      <c r="E15" s="449">
        <v>0</v>
      </c>
      <c r="F15" s="449">
        <v>0</v>
      </c>
      <c r="G15" s="449">
        <v>0</v>
      </c>
      <c r="H15" s="449">
        <v>0</v>
      </c>
      <c r="I15" s="449">
        <v>0</v>
      </c>
      <c r="J15" s="449">
        <v>0</v>
      </c>
      <c r="K15" s="135">
        <v>0</v>
      </c>
      <c r="L15" s="135">
        <v>451</v>
      </c>
      <c r="M15" s="135">
        <v>427</v>
      </c>
      <c r="N15" s="135">
        <v>535</v>
      </c>
      <c r="O15" s="135">
        <v>491</v>
      </c>
      <c r="P15" s="135">
        <v>440</v>
      </c>
    </row>
    <row r="16" spans="1:16" s="133" customFormat="1" ht="16.5" customHeight="1">
      <c r="A16" s="8">
        <v>5</v>
      </c>
      <c r="B16" s="19" t="s">
        <v>496</v>
      </c>
      <c r="C16" s="449">
        <f>'AT-23'!D17</f>
        <v>922</v>
      </c>
      <c r="D16" s="449">
        <f t="shared" si="0"/>
        <v>922</v>
      </c>
      <c r="E16" s="449">
        <v>0</v>
      </c>
      <c r="F16" s="449">
        <v>0</v>
      </c>
      <c r="G16" s="449">
        <v>0</v>
      </c>
      <c r="H16" s="449">
        <v>0</v>
      </c>
      <c r="I16" s="449">
        <v>0</v>
      </c>
      <c r="J16" s="449">
        <v>0</v>
      </c>
      <c r="K16" s="135">
        <v>0</v>
      </c>
      <c r="L16" s="135">
        <v>116</v>
      </c>
      <c r="M16" s="135">
        <v>77</v>
      </c>
      <c r="N16" s="135">
        <v>200</v>
      </c>
      <c r="O16" s="135">
        <v>269</v>
      </c>
      <c r="P16" s="135">
        <v>323</v>
      </c>
    </row>
    <row r="17" spans="1:16" s="133" customFormat="1" ht="16.5" customHeight="1">
      <c r="A17" s="8">
        <v>6</v>
      </c>
      <c r="B17" s="19" t="s">
        <v>497</v>
      </c>
      <c r="C17" s="449">
        <f>'AT-23'!D18</f>
        <v>475</v>
      </c>
      <c r="D17" s="449">
        <f t="shared" si="0"/>
        <v>475</v>
      </c>
      <c r="E17" s="449">
        <v>0</v>
      </c>
      <c r="F17" s="449">
        <v>0</v>
      </c>
      <c r="G17" s="449">
        <v>0</v>
      </c>
      <c r="H17" s="449">
        <v>0</v>
      </c>
      <c r="I17" s="449">
        <v>0</v>
      </c>
      <c r="J17" s="449">
        <v>0</v>
      </c>
      <c r="K17" s="135">
        <v>0</v>
      </c>
      <c r="L17" s="135">
        <v>130</v>
      </c>
      <c r="M17" s="135">
        <v>112</v>
      </c>
      <c r="N17" s="135">
        <v>136</v>
      </c>
      <c r="O17" s="135">
        <v>138</v>
      </c>
      <c r="P17" s="135">
        <v>179</v>
      </c>
    </row>
    <row r="18" spans="1:16" s="191" customFormat="1" ht="16.5" customHeight="1">
      <c r="A18" s="8">
        <v>7</v>
      </c>
      <c r="B18" s="19" t="s">
        <v>498</v>
      </c>
      <c r="C18" s="449">
        <f>'AT-23'!D19</f>
        <v>719</v>
      </c>
      <c r="D18" s="449">
        <f t="shared" si="0"/>
        <v>719</v>
      </c>
      <c r="E18" s="449">
        <v>0</v>
      </c>
      <c r="F18" s="449">
        <v>0</v>
      </c>
      <c r="G18" s="449">
        <v>0</v>
      </c>
      <c r="H18" s="449">
        <v>0</v>
      </c>
      <c r="I18" s="449">
        <v>0</v>
      </c>
      <c r="J18" s="449">
        <v>0</v>
      </c>
      <c r="K18" s="135">
        <v>0</v>
      </c>
      <c r="L18" s="135">
        <v>337</v>
      </c>
      <c r="M18" s="135">
        <v>317</v>
      </c>
      <c r="N18" s="135">
        <v>379</v>
      </c>
      <c r="O18" s="135">
        <v>308</v>
      </c>
      <c r="P18" s="135">
        <v>324</v>
      </c>
    </row>
    <row r="19" spans="1:16" s="191" customFormat="1" ht="16.5" customHeight="1">
      <c r="A19" s="8">
        <v>8</v>
      </c>
      <c r="B19" s="19" t="s">
        <v>499</v>
      </c>
      <c r="C19" s="449">
        <f>'AT-23'!D20</f>
        <v>1153</v>
      </c>
      <c r="D19" s="449">
        <f t="shared" si="0"/>
        <v>1153</v>
      </c>
      <c r="E19" s="449">
        <v>0</v>
      </c>
      <c r="F19" s="449">
        <v>0</v>
      </c>
      <c r="G19" s="449">
        <v>0</v>
      </c>
      <c r="H19" s="449">
        <v>0</v>
      </c>
      <c r="I19" s="449">
        <v>0</v>
      </c>
      <c r="J19" s="449">
        <v>0</v>
      </c>
      <c r="K19" s="135">
        <v>0</v>
      </c>
      <c r="L19" s="135">
        <v>475</v>
      </c>
      <c r="M19" s="135">
        <v>432</v>
      </c>
      <c r="N19" s="135">
        <v>427</v>
      </c>
      <c r="O19" s="135">
        <v>395</v>
      </c>
      <c r="P19" s="135">
        <v>380</v>
      </c>
    </row>
    <row r="20" spans="1:16" s="191" customFormat="1" ht="16.5" customHeight="1">
      <c r="A20" s="3"/>
      <c r="B20" s="27" t="s">
        <v>500</v>
      </c>
      <c r="C20" s="137">
        <f>SUM(C12:C19)</f>
        <v>6568</v>
      </c>
      <c r="D20" s="137">
        <f aca="true" t="shared" si="1" ref="D20:P20">SUM(D12:D19)</f>
        <v>6568</v>
      </c>
      <c r="E20" s="137">
        <f t="shared" si="1"/>
        <v>0</v>
      </c>
      <c r="F20" s="137">
        <f t="shared" si="1"/>
        <v>0</v>
      </c>
      <c r="G20" s="137">
        <f t="shared" si="1"/>
        <v>0</v>
      </c>
      <c r="H20" s="137">
        <f t="shared" si="1"/>
        <v>0</v>
      </c>
      <c r="I20" s="137">
        <f t="shared" si="1"/>
        <v>0</v>
      </c>
      <c r="J20" s="137">
        <f t="shared" si="1"/>
        <v>0</v>
      </c>
      <c r="K20" s="137">
        <f t="shared" si="1"/>
        <v>0</v>
      </c>
      <c r="L20" s="137">
        <f t="shared" si="1"/>
        <v>2443</v>
      </c>
      <c r="M20" s="137">
        <f t="shared" si="1"/>
        <v>2364</v>
      </c>
      <c r="N20" s="137">
        <f t="shared" si="1"/>
        <v>3351</v>
      </c>
      <c r="O20" s="137">
        <f t="shared" si="1"/>
        <v>3184</v>
      </c>
      <c r="P20" s="137">
        <f t="shared" si="1"/>
        <v>3119</v>
      </c>
    </row>
    <row r="21" s="191" customFormat="1" ht="12.75"/>
    <row r="22" spans="6:16" s="191" customFormat="1" ht="12.75">
      <c r="F22" s="191" t="s">
        <v>11</v>
      </c>
      <c r="L22" s="550"/>
      <c r="M22" s="550"/>
      <c r="N22" s="550"/>
      <c r="O22" s="550"/>
      <c r="P22" s="550"/>
    </row>
    <row r="23" s="191" customFormat="1" ht="12.75"/>
    <row r="24" s="191" customFormat="1" ht="12.75"/>
    <row r="25" spans="11:16" s="191" customFormat="1" ht="12.75">
      <c r="K25" s="668"/>
      <c r="L25" s="668"/>
      <c r="M25" s="668"/>
      <c r="N25" s="668"/>
      <c r="O25" s="668"/>
      <c r="P25" s="668"/>
    </row>
    <row r="26" spans="11:16" s="191" customFormat="1" ht="12.75" customHeight="1">
      <c r="K26" s="668" t="s">
        <v>1023</v>
      </c>
      <c r="L26" s="668"/>
      <c r="M26" s="668"/>
      <c r="N26" s="668"/>
      <c r="O26" s="668"/>
      <c r="P26" s="668"/>
    </row>
    <row r="27" spans="11:16" s="191" customFormat="1" ht="12.75" customHeight="1">
      <c r="K27" s="668" t="s">
        <v>503</v>
      </c>
      <c r="L27" s="668"/>
      <c r="M27" s="668"/>
      <c r="N27" s="668"/>
      <c r="O27" s="668"/>
      <c r="P27" s="668"/>
    </row>
    <row r="28" spans="1:14" s="191" customFormat="1" ht="12.75">
      <c r="A28" s="191" t="s">
        <v>12</v>
      </c>
      <c r="K28" s="909" t="s">
        <v>81</v>
      </c>
      <c r="L28" s="909"/>
      <c r="M28" s="909"/>
      <c r="N28" s="909"/>
    </row>
  </sheetData>
  <sheetProtection/>
  <mergeCells count="15">
    <mergeCell ref="K1:L1"/>
    <mergeCell ref="O1:P1"/>
    <mergeCell ref="A3:P3"/>
    <mergeCell ref="A5:P5"/>
    <mergeCell ref="N8:P8"/>
    <mergeCell ref="K25:P25"/>
    <mergeCell ref="K26:P26"/>
    <mergeCell ref="K27:P27"/>
    <mergeCell ref="K28:N28"/>
    <mergeCell ref="A2:P2"/>
    <mergeCell ref="A9:A10"/>
    <mergeCell ref="B9:B10"/>
    <mergeCell ref="C9:C10"/>
    <mergeCell ref="D9:D10"/>
    <mergeCell ref="E9:P9"/>
  </mergeCells>
  <printOptions/>
  <pageMargins left="0.57" right="0.2" top="0.75" bottom="0.75" header="0.3" footer="0.3"/>
  <pageSetup horizontalDpi="600" verticalDpi="600" orientation="landscape" paperSize="9" r:id="rId1"/>
</worksheet>
</file>

<file path=xl/worksheets/sheet52.xml><?xml version="1.0" encoding="utf-8"?>
<worksheet xmlns="http://schemas.openxmlformats.org/spreadsheetml/2006/main" xmlns:r="http://schemas.openxmlformats.org/officeDocument/2006/relationships">
  <sheetPr>
    <pageSetUpPr fitToPage="1"/>
  </sheetPr>
  <dimension ref="A1:R29"/>
  <sheetViews>
    <sheetView view="pageBreakPreview" zoomScale="90" zoomScaleSheetLayoutView="90" zoomScalePageLayoutView="0" workbookViewId="0" topLeftCell="A1">
      <selection activeCell="G16" sqref="G16:I19"/>
    </sheetView>
  </sheetViews>
  <sheetFormatPr defaultColWidth="9.140625" defaultRowHeight="12.75"/>
  <cols>
    <col min="1" max="1" width="5.57421875" style="0" customWidth="1"/>
    <col min="2" max="2" width="13.28125" style="0" customWidth="1"/>
    <col min="4" max="4" width="8.421875" style="0" customWidth="1"/>
    <col min="5" max="6" width="12.8515625" style="0" customWidth="1"/>
    <col min="7" max="7" width="15.28125" style="0" customWidth="1"/>
    <col min="8" max="8" width="17.00390625" style="0" customWidth="1"/>
    <col min="9" max="9" width="18.00390625" style="0" customWidth="1"/>
    <col min="10" max="10" width="11.140625" style="0" customWidth="1"/>
    <col min="11" max="11" width="12.7109375" style="0" customWidth="1"/>
    <col min="12" max="12" width="11.421875" style="0" customWidth="1"/>
    <col min="13" max="13" width="15.421875" style="0" customWidth="1"/>
  </cols>
  <sheetData>
    <row r="1" spans="12:18" ht="18">
      <c r="L1" s="923" t="s">
        <v>761</v>
      </c>
      <c r="M1" s="923"/>
      <c r="N1" s="211"/>
      <c r="O1" s="211"/>
      <c r="P1" s="211"/>
      <c r="Q1" s="211"/>
      <c r="R1" s="211"/>
    </row>
    <row r="2" spans="1:16" ht="18">
      <c r="A2" s="664" t="s">
        <v>0</v>
      </c>
      <c r="B2" s="664"/>
      <c r="C2" s="664"/>
      <c r="D2" s="664"/>
      <c r="E2" s="664"/>
      <c r="F2" s="664"/>
      <c r="G2" s="664"/>
      <c r="H2" s="664"/>
      <c r="I2" s="664"/>
      <c r="J2" s="664"/>
      <c r="K2" s="664"/>
      <c r="L2" s="664"/>
      <c r="M2" s="664"/>
      <c r="N2" s="211"/>
      <c r="O2" s="211"/>
      <c r="P2" s="211"/>
    </row>
    <row r="3" spans="1:16" ht="21">
      <c r="A3" s="665" t="s">
        <v>827</v>
      </c>
      <c r="B3" s="665"/>
      <c r="C3" s="665"/>
      <c r="D3" s="665"/>
      <c r="E3" s="665"/>
      <c r="F3" s="665"/>
      <c r="G3" s="665"/>
      <c r="H3" s="665"/>
      <c r="I3" s="665"/>
      <c r="J3" s="665"/>
      <c r="K3" s="665"/>
      <c r="L3" s="665"/>
      <c r="M3" s="665"/>
      <c r="N3" s="212"/>
      <c r="O3" s="212"/>
      <c r="P3" s="212"/>
    </row>
    <row r="4" spans="3:16" ht="12.75" customHeight="1">
      <c r="C4" s="185"/>
      <c r="D4" s="185"/>
      <c r="E4" s="185"/>
      <c r="F4" s="185"/>
      <c r="G4" s="185"/>
      <c r="H4" s="185"/>
      <c r="I4" s="185"/>
      <c r="J4" s="185"/>
      <c r="K4" s="185"/>
      <c r="L4" s="185"/>
      <c r="M4" s="185"/>
      <c r="N4" s="212"/>
      <c r="O4" s="212"/>
      <c r="P4" s="212"/>
    </row>
    <row r="5" spans="1:13" ht="20.25" customHeight="1">
      <c r="A5" s="934" t="s">
        <v>762</v>
      </c>
      <c r="B5" s="934"/>
      <c r="C5" s="934"/>
      <c r="D5" s="934"/>
      <c r="E5" s="934"/>
      <c r="F5" s="934"/>
      <c r="G5" s="934"/>
      <c r="H5" s="934"/>
      <c r="I5" s="934"/>
      <c r="J5" s="934"/>
      <c r="K5" s="934"/>
      <c r="L5" s="934"/>
      <c r="M5" s="934"/>
    </row>
    <row r="6" spans="1:13" ht="12.75" customHeight="1">
      <c r="A6" s="340"/>
      <c r="B6" s="340"/>
      <c r="C6" s="340"/>
      <c r="D6" s="340"/>
      <c r="E6" s="340"/>
      <c r="F6" s="340"/>
      <c r="G6" s="340"/>
      <c r="H6" s="340"/>
      <c r="I6" s="340"/>
      <c r="J6" s="340"/>
      <c r="K6" s="340"/>
      <c r="L6" s="340"/>
      <c r="M6" s="340"/>
    </row>
    <row r="7" spans="2:10" s="191" customFormat="1" ht="12.75">
      <c r="B7" s="196" t="s">
        <v>491</v>
      </c>
      <c r="C7" s="196"/>
      <c r="D7" s="196"/>
      <c r="E7" s="196"/>
      <c r="F7" s="196"/>
      <c r="G7" s="196"/>
      <c r="H7" s="196"/>
      <c r="I7" s="196"/>
      <c r="J7" s="196"/>
    </row>
    <row r="8" spans="2:13" s="191" customFormat="1" ht="12.75">
      <c r="B8" s="196"/>
      <c r="C8" s="196"/>
      <c r="D8" s="196"/>
      <c r="E8" s="196"/>
      <c r="F8" s="196"/>
      <c r="G8" s="196"/>
      <c r="H8" s="196"/>
      <c r="I8" s="196"/>
      <c r="J8" s="196"/>
      <c r="K8" s="922" t="s">
        <v>967</v>
      </c>
      <c r="L8" s="922"/>
      <c r="M8" s="922"/>
    </row>
    <row r="9" spans="1:13" s="264" customFormat="1" ht="15" customHeight="1">
      <c r="A9" s="763" t="s">
        <v>71</v>
      </c>
      <c r="B9" s="763" t="s">
        <v>303</v>
      </c>
      <c r="C9" s="915" t="s">
        <v>436</v>
      </c>
      <c r="D9" s="916"/>
      <c r="E9" s="916"/>
      <c r="F9" s="916"/>
      <c r="G9" s="917"/>
      <c r="H9" s="933" t="s">
        <v>433</v>
      </c>
      <c r="I9" s="933"/>
      <c r="J9" s="933"/>
      <c r="K9" s="933"/>
      <c r="L9" s="933"/>
      <c r="M9" s="763" t="s">
        <v>304</v>
      </c>
    </row>
    <row r="10" spans="1:13" s="264" customFormat="1" ht="12.75" customHeight="1">
      <c r="A10" s="764"/>
      <c r="B10" s="764"/>
      <c r="C10" s="918"/>
      <c r="D10" s="919"/>
      <c r="E10" s="919"/>
      <c r="F10" s="919"/>
      <c r="G10" s="920"/>
      <c r="H10" s="933"/>
      <c r="I10" s="933"/>
      <c r="J10" s="933"/>
      <c r="K10" s="933"/>
      <c r="L10" s="933"/>
      <c r="M10" s="764"/>
    </row>
    <row r="11" spans="1:13" s="264" customFormat="1" ht="5.25" customHeight="1">
      <c r="A11" s="764"/>
      <c r="B11" s="764"/>
      <c r="C11" s="918"/>
      <c r="D11" s="919"/>
      <c r="E11" s="919"/>
      <c r="F11" s="919"/>
      <c r="G11" s="920"/>
      <c r="H11" s="933"/>
      <c r="I11" s="933"/>
      <c r="J11" s="933"/>
      <c r="K11" s="933"/>
      <c r="L11" s="933"/>
      <c r="M11" s="764"/>
    </row>
    <row r="12" spans="1:13" s="264" customFormat="1" ht="54" customHeight="1">
      <c r="A12" s="765"/>
      <c r="B12" s="765"/>
      <c r="C12" s="363" t="s">
        <v>305</v>
      </c>
      <c r="D12" s="363" t="s">
        <v>306</v>
      </c>
      <c r="E12" s="363" t="s">
        <v>307</v>
      </c>
      <c r="F12" s="363" t="s">
        <v>308</v>
      </c>
      <c r="G12" s="364" t="s">
        <v>309</v>
      </c>
      <c r="H12" s="365" t="s">
        <v>432</v>
      </c>
      <c r="I12" s="365" t="s">
        <v>437</v>
      </c>
      <c r="J12" s="365" t="s">
        <v>434</v>
      </c>
      <c r="K12" s="365" t="s">
        <v>435</v>
      </c>
      <c r="L12" s="365" t="s">
        <v>45</v>
      </c>
      <c r="M12" s="765"/>
    </row>
    <row r="13" spans="1:13" ht="15">
      <c r="A13" s="215">
        <v>1</v>
      </c>
      <c r="B13" s="215">
        <v>2</v>
      </c>
      <c r="C13" s="215">
        <v>3</v>
      </c>
      <c r="D13" s="215">
        <v>4</v>
      </c>
      <c r="E13" s="215">
        <v>5</v>
      </c>
      <c r="F13" s="215">
        <v>6</v>
      </c>
      <c r="G13" s="215">
        <v>7</v>
      </c>
      <c r="H13" s="215">
        <v>8</v>
      </c>
      <c r="I13" s="215">
        <v>9</v>
      </c>
      <c r="J13" s="215">
        <v>10</v>
      </c>
      <c r="K13" s="215">
        <v>11</v>
      </c>
      <c r="L13" s="215">
        <v>12</v>
      </c>
      <c r="M13" s="215">
        <v>13</v>
      </c>
    </row>
    <row r="14" spans="1:13" ht="12.75">
      <c r="A14" s="8">
        <v>1</v>
      </c>
      <c r="B14" s="19" t="s">
        <v>492</v>
      </c>
      <c r="C14" s="217"/>
      <c r="D14" s="217"/>
      <c r="E14" s="217"/>
      <c r="F14" s="217"/>
      <c r="G14" s="217"/>
      <c r="H14" s="217"/>
      <c r="I14" s="217"/>
      <c r="J14" s="217"/>
      <c r="K14" s="217"/>
      <c r="L14" s="217"/>
      <c r="M14" s="217"/>
    </row>
    <row r="15" spans="1:13" ht="12.75">
      <c r="A15" s="8">
        <v>2</v>
      </c>
      <c r="B15" s="19" t="s">
        <v>493</v>
      </c>
      <c r="C15" s="217"/>
      <c r="D15" s="217"/>
      <c r="E15" s="217"/>
      <c r="F15" s="217"/>
      <c r="G15" s="217"/>
      <c r="H15" s="217"/>
      <c r="I15" s="217"/>
      <c r="J15" s="217"/>
      <c r="K15" s="217"/>
      <c r="L15" s="217"/>
      <c r="M15" s="217"/>
    </row>
    <row r="16" spans="1:13" ht="12.75">
      <c r="A16" s="8">
        <v>3</v>
      </c>
      <c r="B16" s="19" t="s">
        <v>494</v>
      </c>
      <c r="C16" s="217"/>
      <c r="D16" s="217"/>
      <c r="E16" s="217"/>
      <c r="F16" s="217"/>
      <c r="G16" s="924" t="s">
        <v>532</v>
      </c>
      <c r="H16" s="925"/>
      <c r="I16" s="926"/>
      <c r="J16" s="217"/>
      <c r="K16" s="217"/>
      <c r="L16" s="217"/>
      <c r="M16" s="217"/>
    </row>
    <row r="17" spans="1:13" ht="12.75">
      <c r="A17" s="8">
        <v>4</v>
      </c>
      <c r="B17" s="19" t="s">
        <v>495</v>
      </c>
      <c r="C17" s="217"/>
      <c r="D17" s="217"/>
      <c r="E17" s="217"/>
      <c r="F17" s="217"/>
      <c r="G17" s="927"/>
      <c r="H17" s="928"/>
      <c r="I17" s="929"/>
      <c r="J17" s="217"/>
      <c r="K17" s="217"/>
      <c r="L17" s="217"/>
      <c r="M17" s="217"/>
    </row>
    <row r="18" spans="1:13" ht="12.75">
      <c r="A18" s="8">
        <v>5</v>
      </c>
      <c r="B18" s="19" t="s">
        <v>496</v>
      </c>
      <c r="C18" s="9"/>
      <c r="D18" s="9"/>
      <c r="E18" s="9"/>
      <c r="F18" s="9"/>
      <c r="G18" s="927"/>
      <c r="H18" s="928"/>
      <c r="I18" s="929"/>
      <c r="J18" s="9"/>
      <c r="K18" s="9"/>
      <c r="L18" s="9"/>
      <c r="M18" s="9"/>
    </row>
    <row r="19" spans="1:13" ht="12.75">
      <c r="A19" s="8">
        <v>6</v>
      </c>
      <c r="B19" s="19" t="s">
        <v>497</v>
      </c>
      <c r="C19" s="9"/>
      <c r="D19" s="9"/>
      <c r="E19" s="9"/>
      <c r="F19" s="9"/>
      <c r="G19" s="930"/>
      <c r="H19" s="931"/>
      <c r="I19" s="932"/>
      <c r="J19" s="9"/>
      <c r="K19" s="9"/>
      <c r="L19" s="9"/>
      <c r="M19" s="9"/>
    </row>
    <row r="20" spans="1:13" ht="12.75">
      <c r="A20" s="8">
        <v>7</v>
      </c>
      <c r="B20" s="19" t="s">
        <v>498</v>
      </c>
      <c r="C20" s="9"/>
      <c r="D20" s="9"/>
      <c r="E20" s="9"/>
      <c r="F20" s="9"/>
      <c r="G20" s="9"/>
      <c r="H20" s="9"/>
      <c r="I20" s="9"/>
      <c r="J20" s="9"/>
      <c r="K20" s="9"/>
      <c r="L20" s="9"/>
      <c r="M20" s="9"/>
    </row>
    <row r="21" spans="1:13" ht="12.75">
      <c r="A21" s="8">
        <v>8</v>
      </c>
      <c r="B21" s="19" t="s">
        <v>499</v>
      </c>
      <c r="C21" s="9"/>
      <c r="D21" s="9"/>
      <c r="E21" s="9"/>
      <c r="F21" s="9"/>
      <c r="G21" s="9"/>
      <c r="H21" s="9"/>
      <c r="I21" s="9"/>
      <c r="J21" s="9"/>
      <c r="K21" s="9"/>
      <c r="L21" s="9"/>
      <c r="M21" s="9"/>
    </row>
    <row r="22" spans="1:13" ht="12.75">
      <c r="A22" s="3"/>
      <c r="B22" s="27" t="s">
        <v>500</v>
      </c>
      <c r="C22" s="9"/>
      <c r="D22" s="9"/>
      <c r="E22" s="9"/>
      <c r="F22" s="9"/>
      <c r="G22" s="9"/>
      <c r="H22" s="272"/>
      <c r="I22" s="9"/>
      <c r="J22" s="9"/>
      <c r="K22" s="9"/>
      <c r="L22" s="9"/>
      <c r="M22" s="9"/>
    </row>
    <row r="23" spans="2:6" ht="12" customHeight="1">
      <c r="B23" s="218"/>
      <c r="C23" s="921"/>
      <c r="D23" s="921"/>
      <c r="E23" s="921"/>
      <c r="F23" s="921"/>
    </row>
    <row r="26" spans="1:13" ht="12.75">
      <c r="A26" s="191"/>
      <c r="B26" s="191"/>
      <c r="C26" s="191"/>
      <c r="D26" s="191"/>
      <c r="H26" s="204"/>
      <c r="I26" s="192"/>
      <c r="J26" s="668"/>
      <c r="K26" s="668"/>
      <c r="L26" s="668"/>
      <c r="M26" s="668"/>
    </row>
    <row r="27" spans="1:13" ht="15" customHeight="1">
      <c r="A27" s="191" t="s">
        <v>12</v>
      </c>
      <c r="B27" s="191"/>
      <c r="C27" s="191"/>
      <c r="D27" s="191"/>
      <c r="H27" s="204"/>
      <c r="I27" s="204"/>
      <c r="J27" s="668" t="s">
        <v>1023</v>
      </c>
      <c r="K27" s="668"/>
      <c r="L27" s="668"/>
      <c r="M27" s="668"/>
    </row>
    <row r="28" spans="1:13" ht="12.75">
      <c r="A28" s="191"/>
      <c r="B28" s="191"/>
      <c r="C28" s="191"/>
      <c r="D28" s="191"/>
      <c r="H28" s="204"/>
      <c r="I28" s="204"/>
      <c r="J28" s="668" t="s">
        <v>503</v>
      </c>
      <c r="K28" s="668"/>
      <c r="L28" s="668"/>
      <c r="M28" s="668"/>
    </row>
    <row r="29" spans="3:12" ht="12.75">
      <c r="C29" s="191"/>
      <c r="D29" s="191"/>
      <c r="H29" s="195"/>
      <c r="I29" s="193"/>
      <c r="J29" s="195" t="s">
        <v>570</v>
      </c>
      <c r="K29" s="193"/>
      <c r="L29" s="193"/>
    </row>
  </sheetData>
  <sheetProtection/>
  <mergeCells count="15">
    <mergeCell ref="J26:M26"/>
    <mergeCell ref="L1:M1"/>
    <mergeCell ref="J27:M27"/>
    <mergeCell ref="J28:M28"/>
    <mergeCell ref="G16:I19"/>
    <mergeCell ref="H9:L11"/>
    <mergeCell ref="A5:M5"/>
    <mergeCell ref="M9:M12"/>
    <mergeCell ref="A9:A12"/>
    <mergeCell ref="B9:B12"/>
    <mergeCell ref="C9:G11"/>
    <mergeCell ref="C23:F23"/>
    <mergeCell ref="K8:M8"/>
    <mergeCell ref="A2:M2"/>
    <mergeCell ref="A3:M3"/>
  </mergeCells>
  <printOptions horizontalCentered="1"/>
  <pageMargins left="0.7086614173228347" right="0.31" top="1.03" bottom="0" header="0.31496062992125984" footer="0.31496062992125984"/>
  <pageSetup fitToHeight="1" fitToWidth="1" horizontalDpi="600" verticalDpi="600" orientation="landscape" paperSize="9" scale="85" r:id="rId1"/>
</worksheet>
</file>

<file path=xl/worksheets/sheet53.xml><?xml version="1.0" encoding="utf-8"?>
<worksheet xmlns="http://schemas.openxmlformats.org/spreadsheetml/2006/main" xmlns:r="http://schemas.openxmlformats.org/officeDocument/2006/relationships">
  <sheetPr>
    <pageSetUpPr fitToPage="1"/>
  </sheetPr>
  <dimension ref="A1:L55"/>
  <sheetViews>
    <sheetView view="pageBreakPreview" zoomScale="88" zoomScaleSheetLayoutView="88" zoomScalePageLayoutView="0" workbookViewId="0" topLeftCell="A1">
      <selection activeCell="A8" sqref="A8"/>
    </sheetView>
  </sheetViews>
  <sheetFormatPr defaultColWidth="9.140625" defaultRowHeight="12.75"/>
  <cols>
    <col min="1" max="1" width="44.28125" style="0" customWidth="1"/>
    <col min="2" max="2" width="25.7109375" style="0" customWidth="1"/>
    <col min="3" max="3" width="18.28125" style="0" customWidth="1"/>
    <col min="4" max="4" width="22.57421875" style="0" customWidth="1"/>
    <col min="5" max="5" width="21.421875" style="0" customWidth="1"/>
    <col min="6" max="6" width="28.57421875" style="0" customWidth="1"/>
    <col min="7" max="7" width="4.140625" style="0" customWidth="1"/>
  </cols>
  <sheetData>
    <row r="1" spans="6:7" ht="15.75">
      <c r="F1" s="938" t="s">
        <v>763</v>
      </c>
      <c r="G1" s="938"/>
    </row>
    <row r="2" spans="1:12" ht="18">
      <c r="A2" s="664" t="s">
        <v>0</v>
      </c>
      <c r="B2" s="664"/>
      <c r="C2" s="664"/>
      <c r="D2" s="664"/>
      <c r="E2" s="664"/>
      <c r="F2" s="664"/>
      <c r="G2" s="664"/>
      <c r="H2" s="211"/>
      <c r="I2" s="211"/>
      <c r="J2" s="211"/>
      <c r="K2" s="211"/>
      <c r="L2" s="211"/>
    </row>
    <row r="3" spans="1:12" ht="21">
      <c r="A3" s="665" t="s">
        <v>827</v>
      </c>
      <c r="B3" s="665"/>
      <c r="C3" s="665"/>
      <c r="D3" s="665"/>
      <c r="E3" s="665"/>
      <c r="F3" s="665"/>
      <c r="G3" s="665"/>
      <c r="H3" s="212"/>
      <c r="I3" s="212"/>
      <c r="J3" s="212"/>
      <c r="K3" s="212"/>
      <c r="L3" s="212"/>
    </row>
    <row r="4" spans="1:6" ht="12.75">
      <c r="A4" s="152"/>
      <c r="B4" s="152"/>
      <c r="C4" s="152"/>
      <c r="D4" s="152"/>
      <c r="E4" s="152"/>
      <c r="F4" s="152"/>
    </row>
    <row r="5" spans="1:7" ht="18.75">
      <c r="A5" s="939" t="s">
        <v>764</v>
      </c>
      <c r="B5" s="939"/>
      <c r="C5" s="939"/>
      <c r="D5" s="939"/>
      <c r="E5" s="939"/>
      <c r="F5" s="939"/>
      <c r="G5" s="939"/>
    </row>
    <row r="6" spans="1:11" s="337" customFormat="1" ht="12.75">
      <c r="A6" s="360" t="s">
        <v>491</v>
      </c>
      <c r="C6" s="360"/>
      <c r="D6" s="360"/>
      <c r="E6" s="360"/>
      <c r="F6" s="360"/>
      <c r="G6" s="360"/>
      <c r="H6" s="360"/>
      <c r="I6" s="360"/>
      <c r="J6" s="360"/>
      <c r="K6" s="360"/>
    </row>
    <row r="7" spans="1:11" s="337" customFormat="1" ht="6" customHeight="1">
      <c r="A7" s="360"/>
      <c r="C7" s="360"/>
      <c r="D7" s="360"/>
      <c r="E7" s="360"/>
      <c r="F7" s="360"/>
      <c r="G7" s="360"/>
      <c r="H7" s="360"/>
      <c r="I7" s="360"/>
      <c r="J7" s="360"/>
      <c r="K7" s="360"/>
    </row>
    <row r="8" spans="1:6" ht="31.5">
      <c r="A8" s="445"/>
      <c r="B8" s="446" t="s">
        <v>333</v>
      </c>
      <c r="C8" s="446" t="s">
        <v>334</v>
      </c>
      <c r="D8" s="446" t="s">
        <v>335</v>
      </c>
      <c r="E8" s="220"/>
      <c r="F8" s="220"/>
    </row>
    <row r="9" spans="1:6" ht="15">
      <c r="A9" s="221" t="s">
        <v>336</v>
      </c>
      <c r="B9" s="221" t="s">
        <v>553</v>
      </c>
      <c r="C9" s="221" t="s">
        <v>553</v>
      </c>
      <c r="D9" s="221" t="s">
        <v>553</v>
      </c>
      <c r="E9" s="220"/>
      <c r="F9" s="220"/>
    </row>
    <row r="10" spans="1:6" ht="13.5" customHeight="1">
      <c r="A10" s="221" t="s">
        <v>337</v>
      </c>
      <c r="B10" s="221" t="s">
        <v>553</v>
      </c>
      <c r="C10" s="221" t="s">
        <v>553</v>
      </c>
      <c r="D10" s="221" t="s">
        <v>553</v>
      </c>
      <c r="E10" s="220"/>
      <c r="F10" s="220"/>
    </row>
    <row r="11" spans="1:6" ht="13.5" customHeight="1">
      <c r="A11" s="221" t="s">
        <v>338</v>
      </c>
      <c r="B11" s="221"/>
      <c r="C11" s="221"/>
      <c r="D11" s="221"/>
      <c r="E11" s="220"/>
      <c r="F11" s="220"/>
    </row>
    <row r="12" spans="1:6" ht="21" customHeight="1">
      <c r="A12" s="222" t="s">
        <v>339</v>
      </c>
      <c r="B12" s="461" t="s">
        <v>691</v>
      </c>
      <c r="C12" s="221" t="s">
        <v>555</v>
      </c>
      <c r="D12" s="221" t="s">
        <v>555</v>
      </c>
      <c r="E12" s="220"/>
      <c r="F12" s="220"/>
    </row>
    <row r="13" spans="1:6" ht="13.5" customHeight="1">
      <c r="A13" s="222" t="s">
        <v>340</v>
      </c>
      <c r="B13" s="221" t="s">
        <v>553</v>
      </c>
      <c r="C13" s="221" t="s">
        <v>555</v>
      </c>
      <c r="D13" s="221" t="s">
        <v>555</v>
      </c>
      <c r="E13" s="220"/>
      <c r="F13" s="220"/>
    </row>
    <row r="14" spans="1:6" ht="13.5" customHeight="1">
      <c r="A14" s="222" t="s">
        <v>556</v>
      </c>
      <c r="B14" s="221" t="s">
        <v>553</v>
      </c>
      <c r="C14" s="221" t="s">
        <v>553</v>
      </c>
      <c r="D14" s="221" t="s">
        <v>553</v>
      </c>
      <c r="E14" s="220"/>
      <c r="F14" s="220"/>
    </row>
    <row r="15" spans="1:6" ht="13.5" customHeight="1">
      <c r="A15" s="222" t="s">
        <v>341</v>
      </c>
      <c r="B15" s="221"/>
      <c r="C15" s="221"/>
      <c r="D15" s="221"/>
      <c r="E15" s="220"/>
      <c r="F15" s="220"/>
    </row>
    <row r="16" spans="1:6" ht="13.5" customHeight="1">
      <c r="A16" s="222" t="s">
        <v>342</v>
      </c>
      <c r="B16" s="221" t="s">
        <v>554</v>
      </c>
      <c r="C16" s="221" t="s">
        <v>553</v>
      </c>
      <c r="D16" s="221" t="s">
        <v>553</v>
      </c>
      <c r="E16" s="220"/>
      <c r="F16" s="220"/>
    </row>
    <row r="17" spans="1:6" ht="13.5" customHeight="1">
      <c r="A17" s="222" t="s">
        <v>343</v>
      </c>
      <c r="B17" s="221" t="s">
        <v>553</v>
      </c>
      <c r="C17" s="221" t="s">
        <v>553</v>
      </c>
      <c r="D17" s="221" t="s">
        <v>553</v>
      </c>
      <c r="E17" s="220"/>
      <c r="F17" s="220"/>
    </row>
    <row r="18" spans="1:6" ht="13.5" customHeight="1">
      <c r="A18" s="222" t="s">
        <v>344</v>
      </c>
      <c r="B18" s="221" t="s">
        <v>553</v>
      </c>
      <c r="C18" s="221" t="s">
        <v>553</v>
      </c>
      <c r="D18" s="221" t="s">
        <v>553</v>
      </c>
      <c r="E18" s="220"/>
      <c r="F18" s="220"/>
    </row>
    <row r="19" spans="1:6" ht="13.5" customHeight="1">
      <c r="A19" s="222" t="s">
        <v>345</v>
      </c>
      <c r="B19" s="221" t="s">
        <v>553</v>
      </c>
      <c r="C19" s="221" t="s">
        <v>553</v>
      </c>
      <c r="D19" s="221" t="s">
        <v>553</v>
      </c>
      <c r="E19" s="220"/>
      <c r="F19" s="220"/>
    </row>
    <row r="20" spans="1:6" ht="13.5" customHeight="1">
      <c r="A20" s="222" t="s">
        <v>346</v>
      </c>
      <c r="B20" s="221" t="s">
        <v>553</v>
      </c>
      <c r="C20" s="221" t="s">
        <v>553</v>
      </c>
      <c r="D20" s="221" t="s">
        <v>553</v>
      </c>
      <c r="E20" s="220"/>
      <c r="F20" s="220"/>
    </row>
    <row r="21" spans="1:6" ht="13.5" customHeight="1">
      <c r="A21" s="223"/>
      <c r="B21" s="224"/>
      <c r="C21" s="224"/>
      <c r="D21" s="224"/>
      <c r="E21" s="220"/>
      <c r="F21" s="220"/>
    </row>
    <row r="22" spans="1:7" ht="13.5" customHeight="1">
      <c r="A22" s="940" t="s">
        <v>347</v>
      </c>
      <c r="B22" s="940"/>
      <c r="C22" s="940"/>
      <c r="D22" s="940"/>
      <c r="E22" s="940"/>
      <c r="F22" s="940"/>
      <c r="G22" s="940"/>
    </row>
    <row r="23" spans="1:7" ht="15">
      <c r="A23" s="220"/>
      <c r="B23" s="220"/>
      <c r="C23" s="220"/>
      <c r="D23" s="220"/>
      <c r="E23" s="675" t="s">
        <v>967</v>
      </c>
      <c r="F23" s="675"/>
      <c r="G23" s="675"/>
    </row>
    <row r="24" spans="1:7" ht="36.75" customHeight="1">
      <c r="A24" s="561" t="s">
        <v>439</v>
      </c>
      <c r="B24" s="561" t="s">
        <v>3</v>
      </c>
      <c r="C24" s="561" t="s">
        <v>348</v>
      </c>
      <c r="D24" s="561" t="s">
        <v>349</v>
      </c>
      <c r="E24" s="561" t="s">
        <v>350</v>
      </c>
      <c r="F24" s="561" t="s">
        <v>351</v>
      </c>
      <c r="G24" s="13"/>
    </row>
    <row r="25" spans="1:6" ht="12.75">
      <c r="A25" s="221" t="s">
        <v>352</v>
      </c>
      <c r="B25" s="221" t="s">
        <v>939</v>
      </c>
      <c r="C25" s="226">
        <v>1</v>
      </c>
      <c r="D25" s="221" t="s">
        <v>1010</v>
      </c>
      <c r="E25" s="221" t="s">
        <v>941</v>
      </c>
      <c r="F25" s="221" t="s">
        <v>940</v>
      </c>
    </row>
    <row r="26" spans="1:6" ht="12.75">
      <c r="A26" s="221" t="s">
        <v>353</v>
      </c>
      <c r="B26" s="221" t="s">
        <v>496</v>
      </c>
      <c r="C26" s="226">
        <v>1</v>
      </c>
      <c r="D26" s="221" t="s">
        <v>1010</v>
      </c>
      <c r="E26" s="221" t="s">
        <v>941</v>
      </c>
      <c r="F26" s="221" t="s">
        <v>940</v>
      </c>
    </row>
    <row r="27" spans="1:6" ht="30">
      <c r="A27" s="221" t="s">
        <v>354</v>
      </c>
      <c r="B27" s="221" t="s">
        <v>939</v>
      </c>
      <c r="C27" s="226">
        <v>1</v>
      </c>
      <c r="D27" s="221" t="s">
        <v>942</v>
      </c>
      <c r="E27" s="417" t="s">
        <v>943</v>
      </c>
      <c r="F27" s="417" t="s">
        <v>940</v>
      </c>
    </row>
    <row r="28" spans="1:6" ht="19.5" customHeight="1">
      <c r="A28" s="221" t="s">
        <v>1012</v>
      </c>
      <c r="B28" s="221" t="s">
        <v>498</v>
      </c>
      <c r="C28" s="226">
        <v>1</v>
      </c>
      <c r="D28" s="221" t="s">
        <v>945</v>
      </c>
      <c r="E28" s="221" t="s">
        <v>941</v>
      </c>
      <c r="F28" s="221" t="s">
        <v>940</v>
      </c>
    </row>
    <row r="29" spans="1:6" ht="12.75">
      <c r="A29" s="221" t="s">
        <v>944</v>
      </c>
      <c r="B29" s="221"/>
      <c r="C29" s="226"/>
      <c r="D29" s="221"/>
      <c r="E29" s="221"/>
      <c r="F29" s="221"/>
    </row>
    <row r="30" spans="1:6" ht="14.25" customHeight="1">
      <c r="A30" s="221" t="s">
        <v>355</v>
      </c>
      <c r="B30" s="221"/>
      <c r="C30" s="226"/>
      <c r="D30" s="221"/>
      <c r="E30" s="221"/>
      <c r="F30" s="221"/>
    </row>
    <row r="31" spans="1:6" ht="14.25" customHeight="1">
      <c r="A31" s="935" t="s">
        <v>356</v>
      </c>
      <c r="B31" s="221" t="s">
        <v>495</v>
      </c>
      <c r="C31" s="226">
        <v>1</v>
      </c>
      <c r="D31" s="221" t="s">
        <v>946</v>
      </c>
      <c r="E31" s="221" t="s">
        <v>941</v>
      </c>
      <c r="F31" s="221" t="s">
        <v>940</v>
      </c>
    </row>
    <row r="32" spans="1:6" ht="14.25" customHeight="1">
      <c r="A32" s="935"/>
      <c r="B32" s="221" t="s">
        <v>492</v>
      </c>
      <c r="C32" s="226">
        <v>1</v>
      </c>
      <c r="D32" s="221" t="s">
        <v>946</v>
      </c>
      <c r="E32" s="221" t="s">
        <v>941</v>
      </c>
      <c r="F32" s="221" t="s">
        <v>940</v>
      </c>
    </row>
    <row r="33" spans="1:6" ht="15">
      <c r="A33" s="935"/>
      <c r="B33" s="221" t="s">
        <v>495</v>
      </c>
      <c r="C33" s="561">
        <v>1</v>
      </c>
      <c r="D33" s="221" t="s">
        <v>955</v>
      </c>
      <c r="E33" s="221" t="s">
        <v>941</v>
      </c>
      <c r="F33" s="418" t="s">
        <v>1011</v>
      </c>
    </row>
    <row r="34" spans="1:6" ht="15">
      <c r="A34" s="935"/>
      <c r="B34" s="562" t="s">
        <v>497</v>
      </c>
      <c r="C34" s="563">
        <v>1</v>
      </c>
      <c r="D34" s="562" t="s">
        <v>999</v>
      </c>
      <c r="E34" s="562" t="s">
        <v>941</v>
      </c>
      <c r="F34" s="418" t="s">
        <v>1011</v>
      </c>
    </row>
    <row r="35" spans="1:6" ht="12.75">
      <c r="A35" s="221" t="s">
        <v>357</v>
      </c>
      <c r="B35" s="221"/>
      <c r="C35" s="226"/>
      <c r="D35" s="221"/>
      <c r="E35" s="221"/>
      <c r="F35" s="221"/>
    </row>
    <row r="36" spans="1:6" ht="12.75">
      <c r="A36" s="221" t="s">
        <v>358</v>
      </c>
      <c r="B36" s="221"/>
      <c r="C36" s="226"/>
      <c r="D36" s="221"/>
      <c r="E36" s="221"/>
      <c r="F36" s="221"/>
    </row>
    <row r="37" spans="1:6" ht="12.75">
      <c r="A37" s="935" t="s">
        <v>359</v>
      </c>
      <c r="B37" s="221" t="s">
        <v>494</v>
      </c>
      <c r="C37" s="226">
        <v>1</v>
      </c>
      <c r="D37" s="221" t="s">
        <v>946</v>
      </c>
      <c r="E37" s="221" t="s">
        <v>941</v>
      </c>
      <c r="F37" s="221" t="s">
        <v>940</v>
      </c>
    </row>
    <row r="38" spans="1:6" ht="12.75">
      <c r="A38" s="935"/>
      <c r="B38" s="221" t="s">
        <v>939</v>
      </c>
      <c r="C38" s="226">
        <v>1</v>
      </c>
      <c r="D38" s="221" t="s">
        <v>945</v>
      </c>
      <c r="E38" s="221" t="s">
        <v>941</v>
      </c>
      <c r="F38" s="221" t="s">
        <v>940</v>
      </c>
    </row>
    <row r="39" spans="1:6" ht="12.75">
      <c r="A39" s="935" t="s">
        <v>360</v>
      </c>
      <c r="B39" s="221" t="s">
        <v>496</v>
      </c>
      <c r="C39" s="226">
        <v>1</v>
      </c>
      <c r="D39" s="221" t="s">
        <v>999</v>
      </c>
      <c r="E39" s="221" t="s">
        <v>941</v>
      </c>
      <c r="F39" s="221" t="s">
        <v>940</v>
      </c>
    </row>
    <row r="40" spans="1:6" ht="12.75">
      <c r="A40" s="935"/>
      <c r="B40" s="221" t="s">
        <v>939</v>
      </c>
      <c r="C40" s="226">
        <v>1</v>
      </c>
      <c r="D40" s="221" t="s">
        <v>1010</v>
      </c>
      <c r="E40" s="221" t="s">
        <v>941</v>
      </c>
      <c r="F40" s="221" t="s">
        <v>954</v>
      </c>
    </row>
    <row r="41" spans="1:6" ht="12.75">
      <c r="A41" s="221" t="s">
        <v>361</v>
      </c>
      <c r="B41" s="221"/>
      <c r="C41" s="226"/>
      <c r="D41" s="221"/>
      <c r="E41" s="221"/>
      <c r="F41" s="221"/>
    </row>
    <row r="42" spans="1:6" ht="12.75">
      <c r="A42" s="221" t="s">
        <v>362</v>
      </c>
      <c r="B42" s="221"/>
      <c r="C42" s="226"/>
      <c r="D42" s="221"/>
      <c r="E42" s="221"/>
      <c r="F42" s="221"/>
    </row>
    <row r="43" spans="1:6" ht="12.75">
      <c r="A43" s="221" t="s">
        <v>363</v>
      </c>
      <c r="B43" s="221"/>
      <c r="C43" s="226"/>
      <c r="D43" s="221"/>
      <c r="E43" s="221"/>
      <c r="F43" s="221"/>
    </row>
    <row r="44" spans="1:6" ht="12.75">
      <c r="A44" s="221" t="s">
        <v>364</v>
      </c>
      <c r="B44" s="221"/>
      <c r="C44" s="226"/>
      <c r="D44" s="221"/>
      <c r="E44" s="221"/>
      <c r="F44" s="221"/>
    </row>
    <row r="45" spans="1:6" ht="12.75">
      <c r="A45" s="221" t="s">
        <v>365</v>
      </c>
      <c r="B45" s="221"/>
      <c r="C45" s="226"/>
      <c r="D45" s="221"/>
      <c r="E45" s="221"/>
      <c r="F45" s="221"/>
    </row>
    <row r="46" spans="1:6" ht="15">
      <c r="A46" s="936" t="s">
        <v>45</v>
      </c>
      <c r="B46" s="221" t="s">
        <v>495</v>
      </c>
      <c r="C46" s="226">
        <v>1</v>
      </c>
      <c r="D46" s="221" t="s">
        <v>946</v>
      </c>
      <c r="E46" s="221" t="s">
        <v>941</v>
      </c>
      <c r="F46" s="418" t="s">
        <v>1011</v>
      </c>
    </row>
    <row r="47" spans="1:6" ht="12.75">
      <c r="A47" s="937"/>
      <c r="B47" s="221" t="s">
        <v>498</v>
      </c>
      <c r="C47" s="226">
        <v>1</v>
      </c>
      <c r="D47" s="221" t="s">
        <v>953</v>
      </c>
      <c r="E47" s="221" t="s">
        <v>941</v>
      </c>
      <c r="F47" s="221" t="s">
        <v>954</v>
      </c>
    </row>
    <row r="48" spans="1:6" ht="15">
      <c r="A48" s="226" t="s">
        <v>16</v>
      </c>
      <c r="B48" s="221"/>
      <c r="C48" s="226">
        <f>SUM(C25:C47)</f>
        <v>14</v>
      </c>
      <c r="D48" s="221"/>
      <c r="E48" s="225"/>
      <c r="F48" s="225"/>
    </row>
    <row r="52" spans="1:7" ht="15" customHeight="1">
      <c r="A52" s="191"/>
      <c r="B52" s="191"/>
      <c r="C52" s="191"/>
      <c r="E52" s="192"/>
      <c r="F52" s="204"/>
      <c r="G52" s="192"/>
    </row>
    <row r="53" spans="1:7" ht="15" customHeight="1">
      <c r="A53" s="191"/>
      <c r="B53" s="191"/>
      <c r="C53" s="191"/>
      <c r="E53" s="668" t="s">
        <v>1023</v>
      </c>
      <c r="F53" s="668"/>
      <c r="G53" s="192"/>
    </row>
    <row r="54" spans="1:7" ht="15" customHeight="1">
      <c r="A54" s="191"/>
      <c r="B54" s="191"/>
      <c r="C54" s="191"/>
      <c r="E54" s="668" t="s">
        <v>504</v>
      </c>
      <c r="F54" s="668"/>
      <c r="G54" s="192"/>
    </row>
    <row r="55" spans="1:7" ht="12.75">
      <c r="A55" s="191" t="s">
        <v>12</v>
      </c>
      <c r="C55" s="191"/>
      <c r="E55" s="337" t="s">
        <v>81</v>
      </c>
      <c r="F55" s="193"/>
      <c r="G55" s="195"/>
    </row>
  </sheetData>
  <sheetProtection/>
  <mergeCells count="12">
    <mergeCell ref="F1:G1"/>
    <mergeCell ref="A2:G2"/>
    <mergeCell ref="A3:G3"/>
    <mergeCell ref="A5:G5"/>
    <mergeCell ref="A22:G22"/>
    <mergeCell ref="E23:G23"/>
    <mergeCell ref="A31:A34"/>
    <mergeCell ref="E53:F53"/>
    <mergeCell ref="E54:F54"/>
    <mergeCell ref="A46:A47"/>
    <mergeCell ref="A39:A40"/>
    <mergeCell ref="A37:A38"/>
  </mergeCells>
  <printOptions horizontalCentered="1"/>
  <pageMargins left="0.7086614173228347" right="0.19" top="0.24" bottom="0.28" header="0.18" footer="0.19"/>
  <pageSetup fitToHeight="1" fitToWidth="1" horizontalDpi="600" verticalDpi="600" orientation="landscape" paperSize="9" scale="69" r:id="rId1"/>
</worksheet>
</file>

<file path=xl/worksheets/sheet54.xml><?xml version="1.0" encoding="utf-8"?>
<worksheet xmlns="http://schemas.openxmlformats.org/spreadsheetml/2006/main" xmlns:r="http://schemas.openxmlformats.org/officeDocument/2006/relationships">
  <dimension ref="B4:H18"/>
  <sheetViews>
    <sheetView zoomScalePageLayoutView="0" workbookViewId="0" topLeftCell="A1">
      <selection activeCell="A3" sqref="A3"/>
    </sheetView>
  </sheetViews>
  <sheetFormatPr defaultColWidth="9.140625" defaultRowHeight="12.75"/>
  <sheetData>
    <row r="1" ht="37.5" customHeight="1"/>
    <row r="2" ht="37.5" customHeight="1"/>
    <row r="3" ht="37.5" customHeight="1"/>
    <row r="4" spans="2:8" ht="48" customHeight="1">
      <c r="B4" s="573" t="s">
        <v>938</v>
      </c>
      <c r="C4" s="573"/>
      <c r="D4" s="573"/>
      <c r="E4" s="573"/>
      <c r="F4" s="573"/>
      <c r="G4" s="573"/>
      <c r="H4" s="573"/>
    </row>
    <row r="5" spans="2:8" ht="12.75" customHeight="1">
      <c r="B5" s="573"/>
      <c r="C5" s="573"/>
      <c r="D5" s="573"/>
      <c r="E5" s="573"/>
      <c r="F5" s="573"/>
      <c r="G5" s="573"/>
      <c r="H5" s="573"/>
    </row>
    <row r="6" spans="2:8" ht="12.75" customHeight="1">
      <c r="B6" s="573"/>
      <c r="C6" s="573"/>
      <c r="D6" s="573"/>
      <c r="E6" s="573"/>
      <c r="F6" s="573"/>
      <c r="G6" s="573"/>
      <c r="H6" s="573"/>
    </row>
    <row r="7" spans="2:8" ht="12.75" customHeight="1">
      <c r="B7" s="573"/>
      <c r="C7" s="573"/>
      <c r="D7" s="573"/>
      <c r="E7" s="573"/>
      <c r="F7" s="573"/>
      <c r="G7" s="573"/>
      <c r="H7" s="573"/>
    </row>
    <row r="8" spans="2:8" ht="12.75" customHeight="1">
      <c r="B8" s="573"/>
      <c r="C8" s="573"/>
      <c r="D8" s="573"/>
      <c r="E8" s="573"/>
      <c r="F8" s="573"/>
      <c r="G8" s="573"/>
      <c r="H8" s="573"/>
    </row>
    <row r="9" spans="2:8" ht="12.75" customHeight="1">
      <c r="B9" s="573"/>
      <c r="C9" s="573"/>
      <c r="D9" s="573"/>
      <c r="E9" s="573"/>
      <c r="F9" s="573"/>
      <c r="G9" s="573"/>
      <c r="H9" s="573"/>
    </row>
    <row r="10" spans="2:8" ht="12.75" customHeight="1">
      <c r="B10" s="573"/>
      <c r="C10" s="573"/>
      <c r="D10" s="573"/>
      <c r="E10" s="573"/>
      <c r="F10" s="573"/>
      <c r="G10" s="573"/>
      <c r="H10" s="573"/>
    </row>
    <row r="11" spans="2:8" ht="12.75" customHeight="1">
      <c r="B11" s="573"/>
      <c r="C11" s="573"/>
      <c r="D11" s="573"/>
      <c r="E11" s="573"/>
      <c r="F11" s="573"/>
      <c r="G11" s="573"/>
      <c r="H11" s="573"/>
    </row>
    <row r="12" spans="2:8" ht="12.75" customHeight="1">
      <c r="B12" s="573"/>
      <c r="C12" s="573"/>
      <c r="D12" s="573"/>
      <c r="E12" s="573"/>
      <c r="F12" s="573"/>
      <c r="G12" s="573"/>
      <c r="H12" s="573"/>
    </row>
    <row r="13" spans="2:8" ht="12.75" customHeight="1">
      <c r="B13" s="573"/>
      <c r="C13" s="573"/>
      <c r="D13" s="573"/>
      <c r="E13" s="573"/>
      <c r="F13" s="573"/>
      <c r="G13" s="573"/>
      <c r="H13" s="573"/>
    </row>
    <row r="14" spans="2:8" ht="12.75" customHeight="1">
      <c r="B14" s="573"/>
      <c r="C14" s="573"/>
      <c r="D14" s="573"/>
      <c r="E14" s="573"/>
      <c r="F14" s="573"/>
      <c r="G14" s="573"/>
      <c r="H14" s="573"/>
    </row>
    <row r="15" spans="2:8" ht="12.75" customHeight="1">
      <c r="B15" s="573"/>
      <c r="C15" s="573"/>
      <c r="D15" s="573"/>
      <c r="E15" s="573"/>
      <c r="F15" s="573"/>
      <c r="G15" s="573"/>
      <c r="H15" s="573"/>
    </row>
    <row r="16" spans="2:8" ht="12.75" customHeight="1">
      <c r="B16" s="573"/>
      <c r="C16" s="573"/>
      <c r="D16" s="573"/>
      <c r="E16" s="573"/>
      <c r="F16" s="573"/>
      <c r="G16" s="573"/>
      <c r="H16" s="573"/>
    </row>
    <row r="17" spans="2:8" ht="12.75" customHeight="1">
      <c r="B17" s="573"/>
      <c r="C17" s="573"/>
      <c r="D17" s="573"/>
      <c r="E17" s="573"/>
      <c r="F17" s="573"/>
      <c r="G17" s="573"/>
      <c r="H17" s="573"/>
    </row>
    <row r="18" spans="2:8" ht="12.75" customHeight="1">
      <c r="B18" s="573"/>
      <c r="C18" s="573"/>
      <c r="D18" s="573"/>
      <c r="E18" s="573"/>
      <c r="F18" s="573"/>
      <c r="G18" s="573"/>
      <c r="H18" s="573"/>
    </row>
  </sheetData>
  <sheetProtection/>
  <mergeCells count="1">
    <mergeCell ref="B4:H18"/>
  </mergeCells>
  <printOptions/>
  <pageMargins left="1" right="0.7" top="1.87"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sheetPr>
    <pageSetUpPr fitToPage="1"/>
  </sheetPr>
  <dimension ref="A1:T34"/>
  <sheetViews>
    <sheetView view="pageBreakPreview" zoomScale="85" zoomScaleSheetLayoutView="85" zoomScalePageLayoutView="0" workbookViewId="0" topLeftCell="A1">
      <selection activeCell="C7" sqref="C7:C9"/>
    </sheetView>
  </sheetViews>
  <sheetFormatPr defaultColWidth="9.140625" defaultRowHeight="12.75"/>
  <cols>
    <col min="1" max="1" width="4.7109375" style="50" customWidth="1"/>
    <col min="2" max="2" width="11.8515625" style="50" customWidth="1"/>
    <col min="3" max="3" width="11.7109375" style="50" customWidth="1"/>
    <col min="4" max="4" width="12.00390625" style="50" customWidth="1"/>
    <col min="5" max="5" width="12.140625" style="50" customWidth="1"/>
    <col min="6" max="6" width="13.8515625" style="50" customWidth="1"/>
    <col min="7" max="7" width="12.421875" style="50" customWidth="1"/>
    <col min="8" max="8" width="13.28125" style="50" customWidth="1"/>
    <col min="9" max="9" width="12.7109375" style="50" customWidth="1"/>
    <col min="10" max="10" width="15.00390625" style="50" customWidth="1"/>
    <col min="11" max="11" width="16.00390625" style="50" customWidth="1"/>
    <col min="12" max="12" width="11.8515625" style="50" customWidth="1"/>
    <col min="13" max="16384" width="9.140625" style="50" customWidth="1"/>
  </cols>
  <sheetData>
    <row r="1" spans="3:12" ht="15" customHeight="1">
      <c r="C1" s="572"/>
      <c r="D1" s="572"/>
      <c r="E1" s="572"/>
      <c r="F1" s="572"/>
      <c r="G1" s="572"/>
      <c r="H1" s="572"/>
      <c r="I1" s="154"/>
      <c r="J1" s="674" t="s">
        <v>765</v>
      </c>
      <c r="K1" s="674"/>
      <c r="L1" s="674"/>
    </row>
    <row r="2" spans="1:12" s="56" customFormat="1" ht="19.5" customHeight="1">
      <c r="A2" s="944" t="s">
        <v>0</v>
      </c>
      <c r="B2" s="944"/>
      <c r="C2" s="944"/>
      <c r="D2" s="944"/>
      <c r="E2" s="944"/>
      <c r="F2" s="944"/>
      <c r="G2" s="944"/>
      <c r="H2" s="944"/>
      <c r="I2" s="944"/>
      <c r="J2" s="944"/>
      <c r="K2" s="944"/>
      <c r="L2" s="944"/>
    </row>
    <row r="3" spans="1:12" s="56" customFormat="1" ht="19.5" customHeight="1">
      <c r="A3" s="943" t="s">
        <v>827</v>
      </c>
      <c r="B3" s="943"/>
      <c r="C3" s="943"/>
      <c r="D3" s="943"/>
      <c r="E3" s="943"/>
      <c r="F3" s="943"/>
      <c r="G3" s="943"/>
      <c r="H3" s="943"/>
      <c r="I3" s="943"/>
      <c r="J3" s="943"/>
      <c r="K3" s="943"/>
      <c r="L3" s="943"/>
    </row>
    <row r="4" spans="1:11" s="56" customFormat="1" ht="14.25" customHeight="1">
      <c r="A4" s="65"/>
      <c r="B4" s="65"/>
      <c r="C4" s="65"/>
      <c r="D4" s="65"/>
      <c r="E4" s="65"/>
      <c r="F4" s="65"/>
      <c r="G4" s="65"/>
      <c r="H4" s="65"/>
      <c r="I4" s="65"/>
      <c r="J4" s="65"/>
      <c r="K4" s="65"/>
    </row>
    <row r="5" spans="1:12" s="56" customFormat="1" ht="18" customHeight="1">
      <c r="A5" s="945" t="s">
        <v>877</v>
      </c>
      <c r="B5" s="945"/>
      <c r="C5" s="945"/>
      <c r="D5" s="945"/>
      <c r="E5" s="945"/>
      <c r="F5" s="945"/>
      <c r="G5" s="945"/>
      <c r="H5" s="945"/>
      <c r="I5" s="945"/>
      <c r="J5" s="945"/>
      <c r="K5" s="945"/>
      <c r="L5" s="945"/>
    </row>
    <row r="6" spans="1:11" ht="15.75">
      <c r="A6" s="589" t="s">
        <v>491</v>
      </c>
      <c r="B6" s="589"/>
      <c r="C6" s="108"/>
      <c r="D6" s="108"/>
      <c r="E6" s="108"/>
      <c r="F6" s="108"/>
      <c r="G6" s="108"/>
      <c r="H6" s="108"/>
      <c r="I6" s="108"/>
      <c r="J6" s="108"/>
      <c r="K6" s="108"/>
    </row>
    <row r="7" spans="1:20" s="292" customFormat="1" ht="18.75" customHeight="1">
      <c r="A7" s="942" t="s">
        <v>71</v>
      </c>
      <c r="B7" s="942" t="s">
        <v>72</v>
      </c>
      <c r="C7" s="942" t="s">
        <v>73</v>
      </c>
      <c r="D7" s="942" t="s">
        <v>161</v>
      </c>
      <c r="E7" s="942"/>
      <c r="F7" s="942"/>
      <c r="G7" s="942"/>
      <c r="H7" s="942"/>
      <c r="I7" s="946" t="s">
        <v>251</v>
      </c>
      <c r="J7" s="942" t="s">
        <v>74</v>
      </c>
      <c r="K7" s="942" t="s">
        <v>441</v>
      </c>
      <c r="L7" s="941" t="s">
        <v>75</v>
      </c>
      <c r="S7" s="293"/>
      <c r="T7" s="293"/>
    </row>
    <row r="8" spans="1:12" s="292" customFormat="1" ht="30.75" customHeight="1">
      <c r="A8" s="942"/>
      <c r="B8" s="942"/>
      <c r="C8" s="942"/>
      <c r="D8" s="942" t="s">
        <v>76</v>
      </c>
      <c r="E8" s="942" t="s">
        <v>77</v>
      </c>
      <c r="F8" s="942"/>
      <c r="G8" s="942"/>
      <c r="H8" s="946" t="s">
        <v>78</v>
      </c>
      <c r="I8" s="947"/>
      <c r="J8" s="942"/>
      <c r="K8" s="942"/>
      <c r="L8" s="941"/>
    </row>
    <row r="9" spans="1:12" s="292" customFormat="1" ht="45">
      <c r="A9" s="942"/>
      <c r="B9" s="942"/>
      <c r="C9" s="942"/>
      <c r="D9" s="942"/>
      <c r="E9" s="259" t="s">
        <v>79</v>
      </c>
      <c r="F9" s="259" t="s">
        <v>80</v>
      </c>
      <c r="G9" s="259" t="s">
        <v>16</v>
      </c>
      <c r="H9" s="948"/>
      <c r="I9" s="948"/>
      <c r="J9" s="942"/>
      <c r="K9" s="942"/>
      <c r="L9" s="941"/>
    </row>
    <row r="10" spans="1:12" s="141" customFormat="1" ht="15" customHeight="1">
      <c r="A10" s="140">
        <v>1</v>
      </c>
      <c r="B10" s="140">
        <v>2</v>
      </c>
      <c r="C10" s="140">
        <v>3</v>
      </c>
      <c r="D10" s="140">
        <v>4</v>
      </c>
      <c r="E10" s="140">
        <v>5</v>
      </c>
      <c r="F10" s="140">
        <v>6</v>
      </c>
      <c r="G10" s="140">
        <v>7</v>
      </c>
      <c r="H10" s="140">
        <v>8</v>
      </c>
      <c r="I10" s="140">
        <v>9</v>
      </c>
      <c r="J10" s="140">
        <v>10</v>
      </c>
      <c r="K10" s="140">
        <v>11</v>
      </c>
      <c r="L10" s="140">
        <v>12</v>
      </c>
    </row>
    <row r="11" spans="1:12" ht="15.75" customHeight="1">
      <c r="A11" s="58">
        <v>1</v>
      </c>
      <c r="B11" s="448">
        <v>43191</v>
      </c>
      <c r="C11" s="54">
        <v>30</v>
      </c>
      <c r="D11" s="53">
        <v>4</v>
      </c>
      <c r="E11" s="53">
        <v>5</v>
      </c>
      <c r="F11" s="53">
        <v>6</v>
      </c>
      <c r="G11" s="53">
        <f>SUM(E11:F11)</f>
        <v>11</v>
      </c>
      <c r="H11" s="53">
        <f>D11+G11</f>
        <v>15</v>
      </c>
      <c r="I11" s="53">
        <f>C11-H11</f>
        <v>15</v>
      </c>
      <c r="J11" s="53">
        <f>C11-H11</f>
        <v>15</v>
      </c>
      <c r="K11" s="53">
        <v>0</v>
      </c>
      <c r="L11" s="53"/>
    </row>
    <row r="12" spans="1:12" ht="15.75" customHeight="1">
      <c r="A12" s="58">
        <v>2</v>
      </c>
      <c r="B12" s="448">
        <v>43221</v>
      </c>
      <c r="C12" s="54">
        <v>31</v>
      </c>
      <c r="D12" s="53">
        <v>15</v>
      </c>
      <c r="E12" s="53">
        <v>4</v>
      </c>
      <c r="F12" s="53">
        <v>3</v>
      </c>
      <c r="G12" s="53">
        <f aca="true" t="shared" si="0" ref="G12:G22">SUM(E12:F12)</f>
        <v>7</v>
      </c>
      <c r="H12" s="53">
        <f aca="true" t="shared" si="1" ref="H12:H22">D12+G12</f>
        <v>22</v>
      </c>
      <c r="I12" s="53">
        <f aca="true" t="shared" si="2" ref="I12:I22">C12-H12</f>
        <v>9</v>
      </c>
      <c r="J12" s="53">
        <f aca="true" t="shared" si="3" ref="J12:J22">C12-H12</f>
        <v>9</v>
      </c>
      <c r="K12" s="53">
        <v>0</v>
      </c>
      <c r="L12" s="53"/>
    </row>
    <row r="13" spans="1:12" ht="15.75" customHeight="1">
      <c r="A13" s="58">
        <v>3</v>
      </c>
      <c r="B13" s="448">
        <v>43252</v>
      </c>
      <c r="C13" s="54">
        <v>30</v>
      </c>
      <c r="D13" s="53">
        <v>0</v>
      </c>
      <c r="E13" s="53">
        <v>4</v>
      </c>
      <c r="F13" s="53">
        <v>3</v>
      </c>
      <c r="G13" s="53">
        <f t="shared" si="0"/>
        <v>7</v>
      </c>
      <c r="H13" s="53">
        <f t="shared" si="1"/>
        <v>7</v>
      </c>
      <c r="I13" s="53">
        <f t="shared" si="2"/>
        <v>23</v>
      </c>
      <c r="J13" s="53">
        <f t="shared" si="3"/>
        <v>23</v>
      </c>
      <c r="K13" s="53">
        <v>0</v>
      </c>
      <c r="L13" s="53"/>
    </row>
    <row r="14" spans="1:12" ht="15.75" customHeight="1">
      <c r="A14" s="58">
        <v>4</v>
      </c>
      <c r="B14" s="448">
        <v>43282</v>
      </c>
      <c r="C14" s="54">
        <v>31</v>
      </c>
      <c r="D14" s="53">
        <v>0</v>
      </c>
      <c r="E14" s="53">
        <v>5</v>
      </c>
      <c r="F14" s="53">
        <v>6</v>
      </c>
      <c r="G14" s="53">
        <f t="shared" si="0"/>
        <v>11</v>
      </c>
      <c r="H14" s="53">
        <f t="shared" si="1"/>
        <v>11</v>
      </c>
      <c r="I14" s="53">
        <f t="shared" si="2"/>
        <v>20</v>
      </c>
      <c r="J14" s="53">
        <f t="shared" si="3"/>
        <v>20</v>
      </c>
      <c r="K14" s="53">
        <v>0</v>
      </c>
      <c r="L14" s="53"/>
    </row>
    <row r="15" spans="1:12" ht="15.75" customHeight="1">
      <c r="A15" s="58">
        <v>5</v>
      </c>
      <c r="B15" s="448">
        <v>43313</v>
      </c>
      <c r="C15" s="54">
        <v>31</v>
      </c>
      <c r="D15" s="53">
        <v>0</v>
      </c>
      <c r="E15" s="53">
        <v>4</v>
      </c>
      <c r="F15" s="53">
        <v>6</v>
      </c>
      <c r="G15" s="53">
        <f t="shared" si="0"/>
        <v>10</v>
      </c>
      <c r="H15" s="53">
        <f t="shared" si="1"/>
        <v>10</v>
      </c>
      <c r="I15" s="53">
        <f t="shared" si="2"/>
        <v>21</v>
      </c>
      <c r="J15" s="53">
        <f t="shared" si="3"/>
        <v>21</v>
      </c>
      <c r="K15" s="53">
        <v>0</v>
      </c>
      <c r="L15" s="53"/>
    </row>
    <row r="16" spans="1:12" s="57" customFormat="1" ht="15.75" customHeight="1">
      <c r="A16" s="58">
        <v>6</v>
      </c>
      <c r="B16" s="448">
        <v>43344</v>
      </c>
      <c r="C16" s="58">
        <v>30</v>
      </c>
      <c r="D16" s="59">
        <v>0</v>
      </c>
      <c r="E16" s="59">
        <v>5</v>
      </c>
      <c r="F16" s="59">
        <v>7</v>
      </c>
      <c r="G16" s="53">
        <f t="shared" si="0"/>
        <v>12</v>
      </c>
      <c r="H16" s="53">
        <f t="shared" si="1"/>
        <v>12</v>
      </c>
      <c r="I16" s="53">
        <f t="shared" si="2"/>
        <v>18</v>
      </c>
      <c r="J16" s="53">
        <f t="shared" si="3"/>
        <v>18</v>
      </c>
      <c r="K16" s="53">
        <v>0</v>
      </c>
      <c r="L16" s="59"/>
    </row>
    <row r="17" spans="1:12" s="57" customFormat="1" ht="15.75" customHeight="1">
      <c r="A17" s="58">
        <v>7</v>
      </c>
      <c r="B17" s="448">
        <v>43374</v>
      </c>
      <c r="C17" s="58">
        <v>31</v>
      </c>
      <c r="D17" s="59">
        <v>10</v>
      </c>
      <c r="E17" s="59">
        <v>4</v>
      </c>
      <c r="F17" s="59">
        <v>3</v>
      </c>
      <c r="G17" s="53">
        <f t="shared" si="0"/>
        <v>7</v>
      </c>
      <c r="H17" s="53">
        <f t="shared" si="1"/>
        <v>17</v>
      </c>
      <c r="I17" s="53">
        <f t="shared" si="2"/>
        <v>14</v>
      </c>
      <c r="J17" s="53">
        <f t="shared" si="3"/>
        <v>14</v>
      </c>
      <c r="K17" s="53">
        <v>0</v>
      </c>
      <c r="L17" s="59"/>
    </row>
    <row r="18" spans="1:12" s="57" customFormat="1" ht="15.75" customHeight="1">
      <c r="A18" s="58">
        <v>8</v>
      </c>
      <c r="B18" s="448">
        <v>43405</v>
      </c>
      <c r="C18" s="58">
        <v>30</v>
      </c>
      <c r="D18" s="59">
        <v>0</v>
      </c>
      <c r="E18" s="59">
        <v>4</v>
      </c>
      <c r="F18" s="59">
        <v>3</v>
      </c>
      <c r="G18" s="53">
        <f t="shared" si="0"/>
        <v>7</v>
      </c>
      <c r="H18" s="53">
        <f t="shared" si="1"/>
        <v>7</v>
      </c>
      <c r="I18" s="53">
        <f t="shared" si="2"/>
        <v>23</v>
      </c>
      <c r="J18" s="53">
        <f t="shared" si="3"/>
        <v>23</v>
      </c>
      <c r="K18" s="53">
        <v>0</v>
      </c>
      <c r="L18" s="59"/>
    </row>
    <row r="19" spans="1:12" s="57" customFormat="1" ht="15.75" customHeight="1">
      <c r="A19" s="58">
        <v>9</v>
      </c>
      <c r="B19" s="448">
        <v>43435</v>
      </c>
      <c r="C19" s="58">
        <v>31</v>
      </c>
      <c r="D19" s="59">
        <v>0</v>
      </c>
      <c r="E19" s="59">
        <v>5</v>
      </c>
      <c r="F19" s="59">
        <v>3</v>
      </c>
      <c r="G19" s="53">
        <f t="shared" si="0"/>
        <v>8</v>
      </c>
      <c r="H19" s="53">
        <f t="shared" si="1"/>
        <v>8</v>
      </c>
      <c r="I19" s="53">
        <f t="shared" si="2"/>
        <v>23</v>
      </c>
      <c r="J19" s="53">
        <f t="shared" si="3"/>
        <v>23</v>
      </c>
      <c r="K19" s="53">
        <v>0</v>
      </c>
      <c r="L19" s="59"/>
    </row>
    <row r="20" spans="1:12" s="57" customFormat="1" ht="15.75" customHeight="1">
      <c r="A20" s="58">
        <v>10</v>
      </c>
      <c r="B20" s="448">
        <v>43466</v>
      </c>
      <c r="C20" s="58">
        <v>31</v>
      </c>
      <c r="D20" s="59">
        <v>0</v>
      </c>
      <c r="E20" s="59">
        <v>4</v>
      </c>
      <c r="F20" s="59">
        <v>5</v>
      </c>
      <c r="G20" s="53">
        <f t="shared" si="0"/>
        <v>9</v>
      </c>
      <c r="H20" s="53">
        <f t="shared" si="1"/>
        <v>9</v>
      </c>
      <c r="I20" s="53">
        <f t="shared" si="2"/>
        <v>22</v>
      </c>
      <c r="J20" s="53">
        <f t="shared" si="3"/>
        <v>22</v>
      </c>
      <c r="K20" s="53">
        <v>0</v>
      </c>
      <c r="L20" s="59"/>
    </row>
    <row r="21" spans="1:12" s="57" customFormat="1" ht="15.75" customHeight="1">
      <c r="A21" s="58">
        <v>11</v>
      </c>
      <c r="B21" s="448">
        <v>43497</v>
      </c>
      <c r="C21" s="58">
        <v>28</v>
      </c>
      <c r="D21" s="59">
        <v>0</v>
      </c>
      <c r="E21" s="59">
        <v>4</v>
      </c>
      <c r="F21" s="59">
        <v>4</v>
      </c>
      <c r="G21" s="53">
        <f t="shared" si="0"/>
        <v>8</v>
      </c>
      <c r="H21" s="53">
        <f t="shared" si="1"/>
        <v>8</v>
      </c>
      <c r="I21" s="53">
        <f t="shared" si="2"/>
        <v>20</v>
      </c>
      <c r="J21" s="53">
        <f t="shared" si="3"/>
        <v>20</v>
      </c>
      <c r="K21" s="53">
        <v>0</v>
      </c>
      <c r="L21" s="59"/>
    </row>
    <row r="22" spans="1:12" s="57" customFormat="1" ht="15.75" customHeight="1">
      <c r="A22" s="58">
        <v>12</v>
      </c>
      <c r="B22" s="448">
        <v>43525</v>
      </c>
      <c r="C22" s="58">
        <v>31</v>
      </c>
      <c r="D22" s="59">
        <v>0</v>
      </c>
      <c r="E22" s="59">
        <v>4</v>
      </c>
      <c r="F22" s="59">
        <v>5</v>
      </c>
      <c r="G22" s="53">
        <f t="shared" si="0"/>
        <v>9</v>
      </c>
      <c r="H22" s="53">
        <f t="shared" si="1"/>
        <v>9</v>
      </c>
      <c r="I22" s="53">
        <f t="shared" si="2"/>
        <v>22</v>
      </c>
      <c r="J22" s="53">
        <f t="shared" si="3"/>
        <v>22</v>
      </c>
      <c r="K22" s="53">
        <v>0</v>
      </c>
      <c r="L22" s="59"/>
    </row>
    <row r="23" spans="1:12" s="291" customFormat="1" ht="15.75" customHeight="1">
      <c r="A23" s="60"/>
      <c r="B23" s="61" t="s">
        <v>16</v>
      </c>
      <c r="C23" s="52">
        <f>SUM(C11:C22)</f>
        <v>365</v>
      </c>
      <c r="D23" s="447">
        <f aca="true" t="shared" si="4" ref="D23:J23">SUM(D11:D22)</f>
        <v>29</v>
      </c>
      <c r="E23" s="447">
        <f t="shared" si="4"/>
        <v>52</v>
      </c>
      <c r="F23" s="447">
        <f t="shared" si="4"/>
        <v>54</v>
      </c>
      <c r="G23" s="447">
        <f t="shared" si="4"/>
        <v>106</v>
      </c>
      <c r="H23" s="447">
        <f t="shared" si="4"/>
        <v>135</v>
      </c>
      <c r="I23" s="447">
        <f t="shared" si="4"/>
        <v>230</v>
      </c>
      <c r="J23" s="447">
        <f t="shared" si="4"/>
        <v>230</v>
      </c>
      <c r="K23" s="53">
        <v>0</v>
      </c>
      <c r="L23" s="60"/>
    </row>
    <row r="24" spans="1:11" s="57" customFormat="1" ht="11.25" customHeight="1">
      <c r="A24" s="62"/>
      <c r="B24" s="63"/>
      <c r="C24" s="64"/>
      <c r="D24" s="62"/>
      <c r="E24" s="62"/>
      <c r="F24" s="62"/>
      <c r="G24" s="62"/>
      <c r="H24" s="62"/>
      <c r="I24" s="62"/>
      <c r="J24" s="62"/>
      <c r="K24" s="62"/>
    </row>
    <row r="25" spans="1:11" ht="14.25">
      <c r="A25" s="50" t="s">
        <v>103</v>
      </c>
      <c r="K25" s="50" t="s">
        <v>11</v>
      </c>
    </row>
    <row r="26" spans="1:10" ht="15">
      <c r="A26" s="55"/>
      <c r="B26" s="55"/>
      <c r="C26" s="55"/>
      <c r="D26" s="55"/>
      <c r="E26" s="55"/>
      <c r="F26" s="55"/>
      <c r="G26" s="55"/>
      <c r="H26" s="55"/>
      <c r="I26" s="55"/>
      <c r="J26" s="55"/>
    </row>
    <row r="27" spans="1:10" ht="15">
      <c r="A27" s="55"/>
      <c r="B27" s="55"/>
      <c r="C27" s="55"/>
      <c r="D27" s="55"/>
      <c r="E27" s="55"/>
      <c r="F27" s="55"/>
      <c r="G27" s="55"/>
      <c r="H27" s="55"/>
      <c r="I27" s="55"/>
      <c r="J27" s="55"/>
    </row>
    <row r="28" spans="1:10" ht="15">
      <c r="A28" s="55"/>
      <c r="B28" s="55"/>
      <c r="C28" s="55"/>
      <c r="D28" s="55"/>
      <c r="E28" s="55"/>
      <c r="F28" s="55"/>
      <c r="G28" s="55"/>
      <c r="H28" s="55"/>
      <c r="I28" s="55"/>
      <c r="J28" s="55"/>
    </row>
    <row r="29" spans="1:10" ht="15">
      <c r="A29" s="55"/>
      <c r="B29" s="55"/>
      <c r="C29" s="55"/>
      <c r="D29" s="55"/>
      <c r="E29" s="55"/>
      <c r="F29" s="55"/>
      <c r="G29" s="55"/>
      <c r="H29" s="55"/>
      <c r="I29" s="55"/>
      <c r="J29" s="55"/>
    </row>
    <row r="30" spans="1:10" ht="15">
      <c r="A30" s="55"/>
      <c r="B30" s="55"/>
      <c r="C30" s="55"/>
      <c r="D30" s="55"/>
      <c r="E30" s="55"/>
      <c r="F30" s="55"/>
      <c r="G30" s="55"/>
      <c r="H30" s="55"/>
      <c r="I30" s="55"/>
      <c r="J30" s="55"/>
    </row>
    <row r="31" spans="1:11" ht="15">
      <c r="A31" s="55" t="s">
        <v>12</v>
      </c>
      <c r="B31" s="55"/>
      <c r="C31" s="55"/>
      <c r="D31" s="55"/>
      <c r="E31" s="55"/>
      <c r="F31" s="55" t="s">
        <v>11</v>
      </c>
      <c r="G31" s="55"/>
      <c r="H31" s="55"/>
      <c r="I31" s="55"/>
      <c r="J31" s="870"/>
      <c r="K31" s="870"/>
    </row>
    <row r="32" spans="2:11" ht="15" customHeight="1">
      <c r="B32" s="291"/>
      <c r="C32" s="291"/>
      <c r="D32" s="291"/>
      <c r="E32" s="291"/>
      <c r="F32" s="291"/>
      <c r="G32" s="291"/>
      <c r="H32" s="291"/>
      <c r="I32" s="291"/>
      <c r="J32" s="870" t="s">
        <v>1023</v>
      </c>
      <c r="K32" s="870"/>
    </row>
    <row r="33" spans="2:11" ht="15" customHeight="1">
      <c r="B33" s="291"/>
      <c r="C33" s="291"/>
      <c r="D33" s="291"/>
      <c r="E33" s="291"/>
      <c r="F33" s="291"/>
      <c r="G33" s="291"/>
      <c r="H33" s="291"/>
      <c r="I33" s="291"/>
      <c r="J33" s="870" t="s">
        <v>504</v>
      </c>
      <c r="K33" s="870"/>
    </row>
    <row r="34" spans="1:11" ht="15">
      <c r="A34" s="55"/>
      <c r="B34" s="55"/>
      <c r="C34" s="55"/>
      <c r="D34" s="55"/>
      <c r="E34" s="55"/>
      <c r="F34" s="55"/>
      <c r="G34" s="55"/>
      <c r="I34" s="55"/>
      <c r="J34" s="55" t="s">
        <v>81</v>
      </c>
      <c r="K34" s="55"/>
    </row>
  </sheetData>
  <sheetProtection/>
  <mergeCells count="20">
    <mergeCell ref="J33:K33"/>
    <mergeCell ref="K7:K9"/>
    <mergeCell ref="D8:D9"/>
    <mergeCell ref="E8:G8"/>
    <mergeCell ref="I7:I9"/>
    <mergeCell ref="J31:K31"/>
    <mergeCell ref="D7:H7"/>
    <mergeCell ref="J7:J9"/>
    <mergeCell ref="H8:H9"/>
    <mergeCell ref="J32:K32"/>
    <mergeCell ref="A6:B6"/>
    <mergeCell ref="L7:L9"/>
    <mergeCell ref="A7:A9"/>
    <mergeCell ref="B7:B9"/>
    <mergeCell ref="C7:C9"/>
    <mergeCell ref="J1:L1"/>
    <mergeCell ref="A3:L3"/>
    <mergeCell ref="A2:L2"/>
    <mergeCell ref="A5:L5"/>
    <mergeCell ref="C1:H1"/>
  </mergeCells>
  <printOptions horizontalCentered="1"/>
  <pageMargins left="0.51" right="0.19" top="0.87" bottom="0" header="0.64" footer="0.31496062992125984"/>
  <pageSetup fitToHeight="1" fitToWidth="1" horizontalDpi="600" verticalDpi="600" orientation="landscape" paperSize="9" scale="93" r:id="rId1"/>
</worksheet>
</file>

<file path=xl/worksheets/sheet56.xml><?xml version="1.0" encoding="utf-8"?>
<worksheet xmlns="http://schemas.openxmlformats.org/spreadsheetml/2006/main" xmlns:r="http://schemas.openxmlformats.org/officeDocument/2006/relationships">
  <sheetPr>
    <pageSetUpPr fitToPage="1"/>
  </sheetPr>
  <dimension ref="A1:S34"/>
  <sheetViews>
    <sheetView view="pageBreakPreview" zoomScale="90" zoomScaleSheetLayoutView="90" zoomScalePageLayoutView="0" workbookViewId="0" topLeftCell="A1">
      <selection activeCell="B7" sqref="B7:B9"/>
    </sheetView>
  </sheetViews>
  <sheetFormatPr defaultColWidth="9.140625" defaultRowHeight="12.75"/>
  <cols>
    <col min="1" max="1" width="4.7109375" style="50" customWidth="1"/>
    <col min="2" max="2" width="12.57421875" style="50" customWidth="1"/>
    <col min="3" max="3" width="11.7109375" style="50" customWidth="1"/>
    <col min="4" max="4" width="12.00390625" style="50" customWidth="1"/>
    <col min="5" max="5" width="11.8515625" style="50" customWidth="1"/>
    <col min="6" max="6" width="14.57421875" style="50" customWidth="1"/>
    <col min="7" max="7" width="11.421875" style="50" customWidth="1"/>
    <col min="8" max="8" width="14.7109375" style="50" customWidth="1"/>
    <col min="9" max="9" width="15.28125" style="50" customWidth="1"/>
    <col min="10" max="10" width="14.7109375" style="50" customWidth="1"/>
    <col min="11" max="11" width="13.7109375" style="50" customWidth="1"/>
    <col min="12" max="16384" width="9.140625" style="50" customWidth="1"/>
  </cols>
  <sheetData>
    <row r="1" spans="3:11" ht="15" customHeight="1">
      <c r="C1" s="572"/>
      <c r="D1" s="572"/>
      <c r="E1" s="572"/>
      <c r="F1" s="572"/>
      <c r="G1" s="572"/>
      <c r="H1" s="572"/>
      <c r="I1" s="154"/>
      <c r="J1" s="674" t="s">
        <v>766</v>
      </c>
      <c r="K1" s="674"/>
    </row>
    <row r="2" spans="1:10" s="56" customFormat="1" ht="19.5" customHeight="1">
      <c r="A2" s="944" t="s">
        <v>0</v>
      </c>
      <c r="B2" s="944"/>
      <c r="C2" s="944"/>
      <c r="D2" s="944"/>
      <c r="E2" s="944"/>
      <c r="F2" s="944"/>
      <c r="G2" s="944"/>
      <c r="H2" s="944"/>
      <c r="I2" s="944"/>
      <c r="J2" s="944"/>
    </row>
    <row r="3" spans="1:11" s="56" customFormat="1" ht="19.5" customHeight="1">
      <c r="A3" s="943" t="s">
        <v>827</v>
      </c>
      <c r="B3" s="943"/>
      <c r="C3" s="943"/>
      <c r="D3" s="943"/>
      <c r="E3" s="943"/>
      <c r="F3" s="943"/>
      <c r="G3" s="943"/>
      <c r="H3" s="943"/>
      <c r="I3" s="943"/>
      <c r="J3" s="943"/>
      <c r="K3" s="943"/>
    </row>
    <row r="4" spans="1:10" s="56" customFormat="1" ht="14.25" customHeight="1">
      <c r="A4" s="65"/>
      <c r="B4" s="65"/>
      <c r="C4" s="65"/>
      <c r="D4" s="65"/>
      <c r="E4" s="65"/>
      <c r="F4" s="65"/>
      <c r="G4" s="65"/>
      <c r="H4" s="65"/>
      <c r="I4" s="65"/>
      <c r="J4" s="65"/>
    </row>
    <row r="5" spans="1:10" s="56" customFormat="1" ht="18" customHeight="1">
      <c r="A5" s="945" t="s">
        <v>878</v>
      </c>
      <c r="B5" s="945"/>
      <c r="C5" s="945"/>
      <c r="D5" s="945"/>
      <c r="E5" s="945"/>
      <c r="F5" s="945"/>
      <c r="G5" s="945"/>
      <c r="H5" s="945"/>
      <c r="I5" s="945"/>
      <c r="J5" s="945"/>
    </row>
    <row r="6" spans="1:10" ht="15.75">
      <c r="A6" s="589" t="s">
        <v>491</v>
      </c>
      <c r="B6" s="589"/>
      <c r="C6" s="129"/>
      <c r="D6" s="129"/>
      <c r="E6" s="129"/>
      <c r="F6" s="129"/>
      <c r="G6" s="129"/>
      <c r="H6" s="129"/>
      <c r="I6" s="153"/>
      <c r="J6" s="153"/>
    </row>
    <row r="7" spans="1:11" s="406" customFormat="1" ht="19.5" customHeight="1">
      <c r="A7" s="942" t="s">
        <v>71</v>
      </c>
      <c r="B7" s="942" t="s">
        <v>72</v>
      </c>
      <c r="C7" s="942" t="s">
        <v>73</v>
      </c>
      <c r="D7" s="942" t="s">
        <v>162</v>
      </c>
      <c r="E7" s="942"/>
      <c r="F7" s="942"/>
      <c r="G7" s="942"/>
      <c r="H7" s="942"/>
      <c r="I7" s="946" t="s">
        <v>536</v>
      </c>
      <c r="J7" s="942" t="s">
        <v>74</v>
      </c>
      <c r="K7" s="942" t="s">
        <v>230</v>
      </c>
    </row>
    <row r="8" spans="1:19" s="406" customFormat="1" ht="24" customHeight="1">
      <c r="A8" s="942"/>
      <c r="B8" s="942"/>
      <c r="C8" s="942"/>
      <c r="D8" s="942" t="s">
        <v>76</v>
      </c>
      <c r="E8" s="942" t="s">
        <v>77</v>
      </c>
      <c r="F8" s="942"/>
      <c r="G8" s="942"/>
      <c r="H8" s="946" t="s">
        <v>78</v>
      </c>
      <c r="I8" s="947"/>
      <c r="J8" s="942"/>
      <c r="K8" s="942"/>
      <c r="R8" s="407"/>
      <c r="S8" s="407"/>
    </row>
    <row r="9" spans="1:11" s="406" customFormat="1" ht="38.25" customHeight="1">
      <c r="A9" s="942"/>
      <c r="B9" s="942"/>
      <c r="C9" s="942"/>
      <c r="D9" s="942"/>
      <c r="E9" s="259" t="s">
        <v>79</v>
      </c>
      <c r="F9" s="259" t="s">
        <v>80</v>
      </c>
      <c r="G9" s="259" t="s">
        <v>16</v>
      </c>
      <c r="H9" s="948"/>
      <c r="I9" s="948"/>
      <c r="J9" s="942"/>
      <c r="K9" s="942"/>
    </row>
    <row r="10" spans="1:11" s="57" customFormat="1" ht="14.25" customHeight="1">
      <c r="A10" s="52">
        <v>1</v>
      </c>
      <c r="B10" s="52">
        <v>2</v>
      </c>
      <c r="C10" s="52">
        <v>3</v>
      </c>
      <c r="D10" s="52">
        <v>4</v>
      </c>
      <c r="E10" s="52">
        <v>5</v>
      </c>
      <c r="F10" s="52">
        <v>6</v>
      </c>
      <c r="G10" s="52">
        <v>7</v>
      </c>
      <c r="H10" s="52">
        <v>8</v>
      </c>
      <c r="I10" s="52">
        <v>9</v>
      </c>
      <c r="J10" s="52">
        <v>10</v>
      </c>
      <c r="K10" s="52">
        <v>11</v>
      </c>
    </row>
    <row r="11" spans="1:11" ht="14.25" customHeight="1">
      <c r="A11" s="58">
        <v>1</v>
      </c>
      <c r="B11" s="448">
        <v>43191</v>
      </c>
      <c r="C11" s="54">
        <v>30</v>
      </c>
      <c r="D11" s="53">
        <v>4</v>
      </c>
      <c r="E11" s="53">
        <v>5</v>
      </c>
      <c r="F11" s="53">
        <v>6</v>
      </c>
      <c r="G11" s="53">
        <f>SUM(E11:F11)</f>
        <v>11</v>
      </c>
      <c r="H11" s="53">
        <f>D11+G11</f>
        <v>15</v>
      </c>
      <c r="I11" s="53">
        <f>C11-H11</f>
        <v>15</v>
      </c>
      <c r="J11" s="53">
        <f>C11-H11</f>
        <v>15</v>
      </c>
      <c r="K11" s="53"/>
    </row>
    <row r="12" spans="1:11" ht="14.25" customHeight="1">
      <c r="A12" s="58">
        <v>2</v>
      </c>
      <c r="B12" s="448">
        <v>43221</v>
      </c>
      <c r="C12" s="54">
        <v>31</v>
      </c>
      <c r="D12" s="53">
        <v>15</v>
      </c>
      <c r="E12" s="53">
        <v>4</v>
      </c>
      <c r="F12" s="53">
        <v>3</v>
      </c>
      <c r="G12" s="53">
        <f aca="true" t="shared" si="0" ref="G12:G22">SUM(E12:F12)</f>
        <v>7</v>
      </c>
      <c r="H12" s="53">
        <f aca="true" t="shared" si="1" ref="H12:H22">D12+G12</f>
        <v>22</v>
      </c>
      <c r="I12" s="53">
        <f aca="true" t="shared" si="2" ref="I12:I22">C12-H12</f>
        <v>9</v>
      </c>
      <c r="J12" s="53">
        <f aca="true" t="shared" si="3" ref="J12:J22">C12-H12</f>
        <v>9</v>
      </c>
      <c r="K12" s="53"/>
    </row>
    <row r="13" spans="1:11" ht="14.25" customHeight="1">
      <c r="A13" s="58">
        <v>3</v>
      </c>
      <c r="B13" s="448">
        <v>43252</v>
      </c>
      <c r="C13" s="54">
        <v>30</v>
      </c>
      <c r="D13" s="53">
        <v>0</v>
      </c>
      <c r="E13" s="53">
        <v>4</v>
      </c>
      <c r="F13" s="53">
        <v>3</v>
      </c>
      <c r="G13" s="53">
        <f t="shared" si="0"/>
        <v>7</v>
      </c>
      <c r="H13" s="53">
        <f t="shared" si="1"/>
        <v>7</v>
      </c>
      <c r="I13" s="53">
        <f t="shared" si="2"/>
        <v>23</v>
      </c>
      <c r="J13" s="53">
        <f t="shared" si="3"/>
        <v>23</v>
      </c>
      <c r="K13" s="53"/>
    </row>
    <row r="14" spans="1:11" ht="14.25" customHeight="1">
      <c r="A14" s="58">
        <v>4</v>
      </c>
      <c r="B14" s="448">
        <v>43282</v>
      </c>
      <c r="C14" s="54">
        <v>31</v>
      </c>
      <c r="D14" s="53">
        <v>0</v>
      </c>
      <c r="E14" s="53">
        <v>5</v>
      </c>
      <c r="F14" s="53">
        <v>6</v>
      </c>
      <c r="G14" s="53">
        <f t="shared" si="0"/>
        <v>11</v>
      </c>
      <c r="H14" s="53">
        <f t="shared" si="1"/>
        <v>11</v>
      </c>
      <c r="I14" s="53">
        <f t="shared" si="2"/>
        <v>20</v>
      </c>
      <c r="J14" s="53">
        <f t="shared" si="3"/>
        <v>20</v>
      </c>
      <c r="K14" s="53"/>
    </row>
    <row r="15" spans="1:11" ht="14.25" customHeight="1">
      <c r="A15" s="58">
        <v>5</v>
      </c>
      <c r="B15" s="448">
        <v>43313</v>
      </c>
      <c r="C15" s="54">
        <v>31</v>
      </c>
      <c r="D15" s="53">
        <v>0</v>
      </c>
      <c r="E15" s="53">
        <v>4</v>
      </c>
      <c r="F15" s="53">
        <v>6</v>
      </c>
      <c r="G15" s="53">
        <f t="shared" si="0"/>
        <v>10</v>
      </c>
      <c r="H15" s="53">
        <f t="shared" si="1"/>
        <v>10</v>
      </c>
      <c r="I15" s="53">
        <f t="shared" si="2"/>
        <v>21</v>
      </c>
      <c r="J15" s="53">
        <f t="shared" si="3"/>
        <v>21</v>
      </c>
      <c r="K15" s="53"/>
    </row>
    <row r="16" spans="1:11" s="57" customFormat="1" ht="14.25" customHeight="1">
      <c r="A16" s="58">
        <v>6</v>
      </c>
      <c r="B16" s="448">
        <v>43344</v>
      </c>
      <c r="C16" s="58">
        <v>30</v>
      </c>
      <c r="D16" s="59">
        <v>0</v>
      </c>
      <c r="E16" s="59">
        <v>5</v>
      </c>
      <c r="F16" s="59">
        <v>7</v>
      </c>
      <c r="G16" s="53">
        <f t="shared" si="0"/>
        <v>12</v>
      </c>
      <c r="H16" s="53">
        <f t="shared" si="1"/>
        <v>12</v>
      </c>
      <c r="I16" s="53">
        <f t="shared" si="2"/>
        <v>18</v>
      </c>
      <c r="J16" s="53">
        <f t="shared" si="3"/>
        <v>18</v>
      </c>
      <c r="K16" s="59"/>
    </row>
    <row r="17" spans="1:11" s="57" customFormat="1" ht="14.25" customHeight="1">
      <c r="A17" s="58">
        <v>7</v>
      </c>
      <c r="B17" s="448">
        <v>43374</v>
      </c>
      <c r="C17" s="58">
        <v>31</v>
      </c>
      <c r="D17" s="59">
        <v>10</v>
      </c>
      <c r="E17" s="59">
        <v>4</v>
      </c>
      <c r="F17" s="59">
        <v>3</v>
      </c>
      <c r="G17" s="53">
        <f t="shared" si="0"/>
        <v>7</v>
      </c>
      <c r="H17" s="53">
        <f t="shared" si="1"/>
        <v>17</v>
      </c>
      <c r="I17" s="53">
        <f t="shared" si="2"/>
        <v>14</v>
      </c>
      <c r="J17" s="53">
        <f t="shared" si="3"/>
        <v>14</v>
      </c>
      <c r="K17" s="59"/>
    </row>
    <row r="18" spans="1:11" s="57" customFormat="1" ht="14.25" customHeight="1">
      <c r="A18" s="58">
        <v>8</v>
      </c>
      <c r="B18" s="448">
        <v>43405</v>
      </c>
      <c r="C18" s="58">
        <v>30</v>
      </c>
      <c r="D18" s="59">
        <v>0</v>
      </c>
      <c r="E18" s="59">
        <v>4</v>
      </c>
      <c r="F18" s="59">
        <v>3</v>
      </c>
      <c r="G18" s="53">
        <f t="shared" si="0"/>
        <v>7</v>
      </c>
      <c r="H18" s="53">
        <f t="shared" si="1"/>
        <v>7</v>
      </c>
      <c r="I18" s="53">
        <f t="shared" si="2"/>
        <v>23</v>
      </c>
      <c r="J18" s="53">
        <f t="shared" si="3"/>
        <v>23</v>
      </c>
      <c r="K18" s="59"/>
    </row>
    <row r="19" spans="1:11" s="57" customFormat="1" ht="14.25" customHeight="1">
      <c r="A19" s="58">
        <v>9</v>
      </c>
      <c r="B19" s="448">
        <v>43435</v>
      </c>
      <c r="C19" s="58">
        <v>31</v>
      </c>
      <c r="D19" s="59">
        <v>0</v>
      </c>
      <c r="E19" s="59">
        <v>5</v>
      </c>
      <c r="F19" s="59">
        <v>3</v>
      </c>
      <c r="G19" s="53">
        <f t="shared" si="0"/>
        <v>8</v>
      </c>
      <c r="H19" s="53">
        <f t="shared" si="1"/>
        <v>8</v>
      </c>
      <c r="I19" s="53">
        <f t="shared" si="2"/>
        <v>23</v>
      </c>
      <c r="J19" s="53">
        <f t="shared" si="3"/>
        <v>23</v>
      </c>
      <c r="K19" s="59"/>
    </row>
    <row r="20" spans="1:11" s="57" customFormat="1" ht="14.25" customHeight="1">
      <c r="A20" s="58">
        <v>10</v>
      </c>
      <c r="B20" s="448">
        <v>43466</v>
      </c>
      <c r="C20" s="58">
        <v>31</v>
      </c>
      <c r="D20" s="59">
        <v>0</v>
      </c>
      <c r="E20" s="59">
        <v>4</v>
      </c>
      <c r="F20" s="59">
        <v>5</v>
      </c>
      <c r="G20" s="53">
        <f t="shared" si="0"/>
        <v>9</v>
      </c>
      <c r="H20" s="53">
        <f t="shared" si="1"/>
        <v>9</v>
      </c>
      <c r="I20" s="53">
        <f t="shared" si="2"/>
        <v>22</v>
      </c>
      <c r="J20" s="53">
        <f t="shared" si="3"/>
        <v>22</v>
      </c>
      <c r="K20" s="59"/>
    </row>
    <row r="21" spans="1:11" s="57" customFormat="1" ht="14.25" customHeight="1">
      <c r="A21" s="58">
        <v>11</v>
      </c>
      <c r="B21" s="448">
        <v>43497</v>
      </c>
      <c r="C21" s="58">
        <v>28</v>
      </c>
      <c r="D21" s="59">
        <v>0</v>
      </c>
      <c r="E21" s="59">
        <v>4</v>
      </c>
      <c r="F21" s="59">
        <v>4</v>
      </c>
      <c r="G21" s="53">
        <f t="shared" si="0"/>
        <v>8</v>
      </c>
      <c r="H21" s="53">
        <f t="shared" si="1"/>
        <v>8</v>
      </c>
      <c r="I21" s="53">
        <f t="shared" si="2"/>
        <v>20</v>
      </c>
      <c r="J21" s="53">
        <f t="shared" si="3"/>
        <v>20</v>
      </c>
      <c r="K21" s="59"/>
    </row>
    <row r="22" spans="1:11" s="57" customFormat="1" ht="14.25" customHeight="1">
      <c r="A22" s="58">
        <v>12</v>
      </c>
      <c r="B22" s="448">
        <v>43525</v>
      </c>
      <c r="C22" s="58">
        <v>31</v>
      </c>
      <c r="D22" s="59">
        <v>0</v>
      </c>
      <c r="E22" s="59">
        <v>4</v>
      </c>
      <c r="F22" s="59">
        <v>5</v>
      </c>
      <c r="G22" s="53">
        <f t="shared" si="0"/>
        <v>9</v>
      </c>
      <c r="H22" s="53">
        <f t="shared" si="1"/>
        <v>9</v>
      </c>
      <c r="I22" s="53">
        <f t="shared" si="2"/>
        <v>22</v>
      </c>
      <c r="J22" s="53">
        <f t="shared" si="3"/>
        <v>22</v>
      </c>
      <c r="K22" s="59"/>
    </row>
    <row r="23" spans="1:11" s="57" customFormat="1" ht="14.25" customHeight="1">
      <c r="A23" s="59"/>
      <c r="B23" s="61" t="s">
        <v>16</v>
      </c>
      <c r="C23" s="52">
        <f>SUM(C11:C22)</f>
        <v>365</v>
      </c>
      <c r="D23" s="447">
        <f aca="true" t="shared" si="4" ref="D23:J23">SUM(D11:D22)</f>
        <v>29</v>
      </c>
      <c r="E23" s="447">
        <f t="shared" si="4"/>
        <v>52</v>
      </c>
      <c r="F23" s="447">
        <f t="shared" si="4"/>
        <v>54</v>
      </c>
      <c r="G23" s="447">
        <f t="shared" si="4"/>
        <v>106</v>
      </c>
      <c r="H23" s="447">
        <f t="shared" si="4"/>
        <v>135</v>
      </c>
      <c r="I23" s="447">
        <f t="shared" si="4"/>
        <v>230</v>
      </c>
      <c r="J23" s="447">
        <f t="shared" si="4"/>
        <v>230</v>
      </c>
      <c r="K23" s="59"/>
    </row>
    <row r="24" spans="1:10" s="57" customFormat="1" ht="11.25" customHeight="1">
      <c r="A24" s="62"/>
      <c r="B24" s="63"/>
      <c r="C24" s="64"/>
      <c r="D24" s="62"/>
      <c r="E24" s="62"/>
      <c r="F24" s="62"/>
      <c r="G24" s="62"/>
      <c r="H24" s="62"/>
      <c r="I24" s="62" t="s">
        <v>11</v>
      </c>
      <c r="J24" s="62"/>
    </row>
    <row r="25" ht="14.25">
      <c r="A25" s="50" t="s">
        <v>103</v>
      </c>
    </row>
    <row r="26" spans="1:10" ht="15">
      <c r="A26" s="55"/>
      <c r="B26" s="55"/>
      <c r="C26" s="55"/>
      <c r="D26" s="55"/>
      <c r="E26" s="55"/>
      <c r="F26" s="55"/>
      <c r="G26" s="55"/>
      <c r="H26" s="55"/>
      <c r="I26" s="55"/>
      <c r="J26" s="55"/>
    </row>
    <row r="27" spans="1:10" ht="15">
      <c r="A27" s="55"/>
      <c r="B27" s="55"/>
      <c r="C27" s="55"/>
      <c r="D27" s="55"/>
      <c r="E27" s="55"/>
      <c r="F27" s="55"/>
      <c r="G27" s="55"/>
      <c r="H27" s="55"/>
      <c r="I27" s="55"/>
      <c r="J27" s="55"/>
    </row>
    <row r="28" spans="1:10" ht="15">
      <c r="A28" s="55"/>
      <c r="B28" s="55"/>
      <c r="C28" s="55"/>
      <c r="D28" s="55"/>
      <c r="E28" s="55"/>
      <c r="F28" s="55"/>
      <c r="G28" s="55"/>
      <c r="H28" s="55"/>
      <c r="I28" s="55"/>
      <c r="J28" s="55"/>
    </row>
    <row r="29" spans="1:10" ht="15">
      <c r="A29" s="55"/>
      <c r="B29" s="55"/>
      <c r="C29" s="55"/>
      <c r="D29" s="55"/>
      <c r="E29" s="55"/>
      <c r="F29" s="55"/>
      <c r="G29" s="55"/>
      <c r="H29" s="55"/>
      <c r="I29" s="55"/>
      <c r="J29" s="55"/>
    </row>
    <row r="30" ht="14.25">
      <c r="D30" s="50" t="s">
        <v>11</v>
      </c>
    </row>
    <row r="31" spans="1:11" ht="15">
      <c r="A31" s="55" t="s">
        <v>12</v>
      </c>
      <c r="B31" s="55"/>
      <c r="C31" s="55"/>
      <c r="D31" s="55"/>
      <c r="E31" s="55"/>
      <c r="F31" s="55"/>
      <c r="G31" s="55"/>
      <c r="H31" s="55"/>
      <c r="I31" s="870"/>
      <c r="J31" s="870"/>
      <c r="K31" s="870"/>
    </row>
    <row r="32" spans="2:11" ht="15" customHeight="1">
      <c r="B32" s="291"/>
      <c r="C32" s="291"/>
      <c r="D32" s="291"/>
      <c r="E32" s="291"/>
      <c r="F32" s="291"/>
      <c r="G32" s="291"/>
      <c r="H32" s="291"/>
      <c r="I32" s="870" t="s">
        <v>1023</v>
      </c>
      <c r="J32" s="870"/>
      <c r="K32" s="870"/>
    </row>
    <row r="33" spans="2:11" ht="15" customHeight="1">
      <c r="B33" s="291"/>
      <c r="C33" s="291"/>
      <c r="D33" s="291"/>
      <c r="E33" s="291"/>
      <c r="F33" s="291"/>
      <c r="G33" s="291"/>
      <c r="H33" s="291"/>
      <c r="I33" s="870" t="s">
        <v>504</v>
      </c>
      <c r="J33" s="870"/>
      <c r="K33" s="870"/>
    </row>
    <row r="34" spans="1:10" ht="15">
      <c r="A34" s="55"/>
      <c r="B34" s="55"/>
      <c r="C34" s="55"/>
      <c r="D34" s="55"/>
      <c r="E34" s="55"/>
      <c r="F34" s="55"/>
      <c r="G34" s="55"/>
      <c r="I34" s="55" t="s">
        <v>567</v>
      </c>
      <c r="J34" s="55"/>
    </row>
  </sheetData>
  <sheetProtection/>
  <mergeCells count="19">
    <mergeCell ref="A6:B6"/>
    <mergeCell ref="A7:A9"/>
    <mergeCell ref="B7:B9"/>
    <mergeCell ref="C7:C9"/>
    <mergeCell ref="J1:K1"/>
    <mergeCell ref="A3:K3"/>
    <mergeCell ref="C1:H1"/>
    <mergeCell ref="A2:J2"/>
    <mergeCell ref="A5:J5"/>
    <mergeCell ref="I31:K31"/>
    <mergeCell ref="I32:K32"/>
    <mergeCell ref="I33:K33"/>
    <mergeCell ref="K7:K9"/>
    <mergeCell ref="H8:H9"/>
    <mergeCell ref="D7:H7"/>
    <mergeCell ref="J7:J9"/>
    <mergeCell ref="D8:D9"/>
    <mergeCell ref="E8:G8"/>
    <mergeCell ref="I7:I9"/>
  </mergeCells>
  <printOptions horizontalCentered="1"/>
  <pageMargins left="0.39" right="0.31" top="0.73" bottom="0" header="0.54" footer="0.31496062992125984"/>
  <pageSetup fitToHeight="1" fitToWidth="1" horizontalDpi="600" verticalDpi="600" orientation="landscape" paperSize="9" r:id="rId1"/>
</worksheet>
</file>

<file path=xl/worksheets/sheet57.xml><?xml version="1.0" encoding="utf-8"?>
<worksheet xmlns="http://schemas.openxmlformats.org/spreadsheetml/2006/main" xmlns:r="http://schemas.openxmlformats.org/officeDocument/2006/relationships">
  <sheetPr>
    <pageSetUpPr fitToPage="1"/>
  </sheetPr>
  <dimension ref="A1:T37"/>
  <sheetViews>
    <sheetView tabSelected="1" view="pageBreakPreview" zoomScaleSheetLayoutView="100" zoomScalePageLayoutView="0" workbookViewId="0" topLeftCell="A3">
      <selection activeCell="H19" sqref="H19"/>
    </sheetView>
  </sheetViews>
  <sheetFormatPr defaultColWidth="9.140625" defaultRowHeight="12.75"/>
  <cols>
    <col min="1" max="1" width="5.57421875" style="241" customWidth="1"/>
    <col min="2" max="2" width="11.421875" style="241" customWidth="1"/>
    <col min="3" max="3" width="10.28125" style="241" customWidth="1"/>
    <col min="4" max="4" width="8.421875" style="241" customWidth="1"/>
    <col min="5" max="6" width="9.8515625" style="241" customWidth="1"/>
    <col min="7" max="7" width="10.8515625" style="241" customWidth="1"/>
    <col min="8" max="8" width="12.8515625" style="241" customWidth="1"/>
    <col min="9" max="9" width="8.7109375" style="230" customWidth="1"/>
    <col min="10" max="10" width="9.140625" style="230" customWidth="1"/>
    <col min="11" max="11" width="8.00390625" style="230" customWidth="1"/>
    <col min="12" max="12" width="8.140625" style="230" customWidth="1"/>
    <col min="13" max="13" width="9.140625" style="230" customWidth="1"/>
    <col min="14" max="14" width="8.8515625" style="230" customWidth="1"/>
    <col min="15" max="18" width="8.421875" style="230" customWidth="1"/>
    <col min="19" max="16384" width="9.140625" style="230" customWidth="1"/>
  </cols>
  <sheetData>
    <row r="1" spans="7:18" ht="15">
      <c r="G1" s="955"/>
      <c r="H1" s="955"/>
      <c r="I1" s="955"/>
      <c r="J1" s="241"/>
      <c r="K1" s="241"/>
      <c r="L1" s="241"/>
      <c r="M1" s="241"/>
      <c r="N1" s="241"/>
      <c r="O1" s="241"/>
      <c r="P1" s="241"/>
      <c r="Q1" s="952" t="s">
        <v>767</v>
      </c>
      <c r="R1" s="952"/>
    </row>
    <row r="2" spans="1:18" ht="15.75">
      <c r="A2" s="954" t="s">
        <v>0</v>
      </c>
      <c r="B2" s="954"/>
      <c r="C2" s="954"/>
      <c r="D2" s="954"/>
      <c r="E2" s="954"/>
      <c r="F2" s="954"/>
      <c r="G2" s="954"/>
      <c r="H2" s="954"/>
      <c r="I2" s="954"/>
      <c r="J2" s="954"/>
      <c r="K2" s="954"/>
      <c r="L2" s="954"/>
      <c r="M2" s="954"/>
      <c r="N2" s="954"/>
      <c r="O2" s="954"/>
      <c r="P2" s="954"/>
      <c r="Q2" s="954"/>
      <c r="R2" s="954"/>
    </row>
    <row r="3" spans="1:18" ht="18">
      <c r="A3" s="959" t="s">
        <v>827</v>
      </c>
      <c r="B3" s="959"/>
      <c r="C3" s="959"/>
      <c r="D3" s="959"/>
      <c r="E3" s="959"/>
      <c r="F3" s="959"/>
      <c r="G3" s="959"/>
      <c r="H3" s="959"/>
      <c r="I3" s="959"/>
      <c r="J3" s="959"/>
      <c r="K3" s="959"/>
      <c r="L3" s="959"/>
      <c r="M3" s="959"/>
      <c r="N3" s="959"/>
      <c r="O3" s="959"/>
      <c r="P3" s="959"/>
      <c r="Q3" s="959"/>
      <c r="R3" s="959"/>
    </row>
    <row r="4" spans="1:18" ht="12.75" customHeight="1">
      <c r="A4" s="953" t="s">
        <v>879</v>
      </c>
      <c r="B4" s="953"/>
      <c r="C4" s="953"/>
      <c r="D4" s="953"/>
      <c r="E4" s="953"/>
      <c r="F4" s="953"/>
      <c r="G4" s="953"/>
      <c r="H4" s="953"/>
      <c r="I4" s="953"/>
      <c r="J4" s="953"/>
      <c r="K4" s="953"/>
      <c r="L4" s="953"/>
      <c r="M4" s="953"/>
      <c r="N4" s="953"/>
      <c r="O4" s="953"/>
      <c r="P4" s="953"/>
      <c r="Q4" s="241"/>
      <c r="R4" s="241"/>
    </row>
    <row r="5" spans="1:18" s="231" customFormat="1" ht="7.5" customHeight="1">
      <c r="A5" s="953"/>
      <c r="B5" s="953"/>
      <c r="C5" s="953"/>
      <c r="D5" s="953"/>
      <c r="E5" s="953"/>
      <c r="F5" s="953"/>
      <c r="G5" s="953"/>
      <c r="H5" s="953"/>
      <c r="I5" s="953"/>
      <c r="J5" s="953"/>
      <c r="K5" s="953"/>
      <c r="L5" s="953"/>
      <c r="M5" s="953"/>
      <c r="N5" s="953"/>
      <c r="O5" s="953"/>
      <c r="P5" s="953"/>
      <c r="Q5" s="249"/>
      <c r="R5" s="249"/>
    </row>
    <row r="6" spans="1:18" ht="12.75">
      <c r="A6" s="960"/>
      <c r="B6" s="960"/>
      <c r="C6" s="960"/>
      <c r="D6" s="960"/>
      <c r="E6" s="960"/>
      <c r="F6" s="960"/>
      <c r="G6" s="960"/>
      <c r="H6" s="960"/>
      <c r="I6" s="960"/>
      <c r="J6" s="960"/>
      <c r="K6" s="960"/>
      <c r="L6" s="960"/>
      <c r="M6" s="960"/>
      <c r="N6" s="960"/>
      <c r="O6" s="960"/>
      <c r="P6" s="960"/>
      <c r="Q6" s="960"/>
      <c r="R6" s="960"/>
    </row>
    <row r="7" spans="1:18" ht="12.75">
      <c r="A7" s="589" t="s">
        <v>491</v>
      </c>
      <c r="B7" s="589"/>
      <c r="H7" s="242"/>
      <c r="I7" s="241"/>
      <c r="J7" s="241"/>
      <c r="K7" s="241"/>
      <c r="L7" s="961"/>
      <c r="M7" s="961"/>
      <c r="N7" s="961"/>
      <c r="O7" s="961"/>
      <c r="P7" s="961"/>
      <c r="Q7" s="961"/>
      <c r="R7" s="961"/>
    </row>
    <row r="8" spans="1:18" s="294" customFormat="1" ht="30.75" customHeight="1">
      <c r="A8" s="962" t="s">
        <v>2</v>
      </c>
      <c r="B8" s="962" t="s">
        <v>3</v>
      </c>
      <c r="C8" s="956" t="s">
        <v>708</v>
      </c>
      <c r="D8" s="957"/>
      <c r="E8" s="957"/>
      <c r="F8" s="957"/>
      <c r="G8" s="958"/>
      <c r="H8" s="950" t="s">
        <v>82</v>
      </c>
      <c r="I8" s="956" t="s">
        <v>83</v>
      </c>
      <c r="J8" s="957"/>
      <c r="K8" s="957"/>
      <c r="L8" s="958"/>
      <c r="M8" s="956" t="s">
        <v>928</v>
      </c>
      <c r="N8" s="957"/>
      <c r="O8" s="957"/>
      <c r="P8" s="957"/>
      <c r="Q8" s="957"/>
      <c r="R8" s="957"/>
    </row>
    <row r="9" spans="1:18" s="294" customFormat="1" ht="44.25" customHeight="1">
      <c r="A9" s="962"/>
      <c r="B9" s="962"/>
      <c r="C9" s="295" t="s">
        <v>5</v>
      </c>
      <c r="D9" s="295" t="s">
        <v>6</v>
      </c>
      <c r="E9" s="295" t="s">
        <v>367</v>
      </c>
      <c r="F9" s="296" t="s">
        <v>97</v>
      </c>
      <c r="G9" s="296" t="s">
        <v>231</v>
      </c>
      <c r="H9" s="951"/>
      <c r="I9" s="295" t="s">
        <v>181</v>
      </c>
      <c r="J9" s="295" t="s">
        <v>113</v>
      </c>
      <c r="K9" s="295" t="s">
        <v>114</v>
      </c>
      <c r="L9" s="295" t="s">
        <v>456</v>
      </c>
      <c r="M9" s="544" t="s">
        <v>16</v>
      </c>
      <c r="N9" s="544" t="s">
        <v>959</v>
      </c>
      <c r="O9" s="544" t="s">
        <v>930</v>
      </c>
      <c r="P9" s="544" t="s">
        <v>931</v>
      </c>
      <c r="Q9" s="544" t="s">
        <v>932</v>
      </c>
      <c r="R9" s="544" t="s">
        <v>933</v>
      </c>
    </row>
    <row r="10" spans="1:18" s="232" customFormat="1" ht="12.75">
      <c r="A10" s="243">
        <v>1</v>
      </c>
      <c r="B10" s="243">
        <v>2</v>
      </c>
      <c r="C10" s="243">
        <v>3</v>
      </c>
      <c r="D10" s="243">
        <v>4</v>
      </c>
      <c r="E10" s="243">
        <v>5</v>
      </c>
      <c r="F10" s="243">
        <v>6</v>
      </c>
      <c r="G10" s="243">
        <v>7</v>
      </c>
      <c r="H10" s="243">
        <v>8</v>
      </c>
      <c r="I10" s="243">
        <v>9</v>
      </c>
      <c r="J10" s="243">
        <v>10</v>
      </c>
      <c r="K10" s="243">
        <v>11</v>
      </c>
      <c r="L10" s="243">
        <v>12</v>
      </c>
      <c r="M10" s="243">
        <v>13</v>
      </c>
      <c r="N10" s="243">
        <v>14</v>
      </c>
      <c r="O10" s="243">
        <v>15</v>
      </c>
      <c r="P10" s="243">
        <v>16</v>
      </c>
      <c r="Q10" s="243">
        <v>17</v>
      </c>
      <c r="R10" s="243">
        <v>18</v>
      </c>
    </row>
    <row r="11" spans="1:18" ht="12.75">
      <c r="A11" s="8">
        <v>1</v>
      </c>
      <c r="B11" s="19" t="s">
        <v>492</v>
      </c>
      <c r="C11" s="352">
        <v>38501</v>
      </c>
      <c r="D11" s="352">
        <v>3254</v>
      </c>
      <c r="E11" s="352">
        <f>'enrolment vs availed_PY'!J11</f>
        <v>0</v>
      </c>
      <c r="F11" s="352">
        <v>1017</v>
      </c>
      <c r="G11" s="352">
        <f>SUM(C11:F11)</f>
        <v>42772</v>
      </c>
      <c r="H11" s="245">
        <v>230</v>
      </c>
      <c r="I11" s="354">
        <f>J11+K11+L11</f>
        <v>983.7560000000001</v>
      </c>
      <c r="J11" s="354">
        <f>G11*230*0.0001</f>
        <v>983.7560000000001</v>
      </c>
      <c r="K11" s="354">
        <v>0</v>
      </c>
      <c r="L11" s="354">
        <v>0</v>
      </c>
      <c r="M11" s="354">
        <f>N11+O11+P11+Q11+R11</f>
        <v>65.86888</v>
      </c>
      <c r="N11" s="354">
        <f>G11*77*0.00002</f>
        <v>65.86888</v>
      </c>
      <c r="O11" s="354">
        <v>0</v>
      </c>
      <c r="P11" s="354">
        <v>0</v>
      </c>
      <c r="Q11" s="354">
        <v>0</v>
      </c>
      <c r="R11" s="354">
        <v>0</v>
      </c>
    </row>
    <row r="12" spans="1:20" ht="12.75">
      <c r="A12" s="8">
        <v>2</v>
      </c>
      <c r="B12" s="19" t="s">
        <v>493</v>
      </c>
      <c r="C12" s="352">
        <v>28667</v>
      </c>
      <c r="D12" s="352">
        <v>165</v>
      </c>
      <c r="E12" s="352">
        <f>'enrolment vs availed_PY'!J12</f>
        <v>0</v>
      </c>
      <c r="F12" s="352">
        <v>3370</v>
      </c>
      <c r="G12" s="352">
        <f aca="true" t="shared" si="0" ref="G12:G18">SUM(C12:F12)</f>
        <v>32202</v>
      </c>
      <c r="H12" s="339">
        <v>230</v>
      </c>
      <c r="I12" s="354">
        <f aca="true" t="shared" si="1" ref="I12:I18">J12+K12+L12</f>
        <v>740.6460000000001</v>
      </c>
      <c r="J12" s="354">
        <f aca="true" t="shared" si="2" ref="J12:J18">G12*230*0.0001</f>
        <v>740.6460000000001</v>
      </c>
      <c r="K12" s="354">
        <v>0</v>
      </c>
      <c r="L12" s="354">
        <v>0</v>
      </c>
      <c r="M12" s="354">
        <f aca="true" t="shared" si="3" ref="M12:M18">N12+O12+P12+Q12+R12</f>
        <v>49.591080000000005</v>
      </c>
      <c r="N12" s="354">
        <f aca="true" t="shared" si="4" ref="N12:N18">G12*77*0.00002</f>
        <v>49.591080000000005</v>
      </c>
      <c r="O12" s="354">
        <v>0</v>
      </c>
      <c r="P12" s="354">
        <v>0</v>
      </c>
      <c r="Q12" s="354">
        <v>0</v>
      </c>
      <c r="R12" s="354">
        <v>0</v>
      </c>
      <c r="T12" s="230" t="s">
        <v>11</v>
      </c>
    </row>
    <row r="13" spans="1:18" ht="12.75">
      <c r="A13" s="8">
        <v>3</v>
      </c>
      <c r="B13" s="19" t="s">
        <v>494</v>
      </c>
      <c r="C13" s="352">
        <v>18267</v>
      </c>
      <c r="D13" s="352">
        <v>372</v>
      </c>
      <c r="E13" s="352">
        <f>'enrolment vs availed_PY'!J13</f>
        <v>0</v>
      </c>
      <c r="F13" s="352">
        <v>29</v>
      </c>
      <c r="G13" s="352">
        <f t="shared" si="0"/>
        <v>18668</v>
      </c>
      <c r="H13" s="339">
        <v>230</v>
      </c>
      <c r="I13" s="354">
        <f t="shared" si="1"/>
        <v>429.36400000000003</v>
      </c>
      <c r="J13" s="354">
        <f t="shared" si="2"/>
        <v>429.36400000000003</v>
      </c>
      <c r="K13" s="354">
        <v>0</v>
      </c>
      <c r="L13" s="354">
        <v>0</v>
      </c>
      <c r="M13" s="354">
        <f t="shared" si="3"/>
        <v>28.748720000000002</v>
      </c>
      <c r="N13" s="354">
        <f t="shared" si="4"/>
        <v>28.748720000000002</v>
      </c>
      <c r="O13" s="354">
        <v>0</v>
      </c>
      <c r="P13" s="354">
        <v>0</v>
      </c>
      <c r="Q13" s="354">
        <v>0</v>
      </c>
      <c r="R13" s="354">
        <v>0</v>
      </c>
    </row>
    <row r="14" spans="1:18" ht="12.75">
      <c r="A14" s="8">
        <v>4</v>
      </c>
      <c r="B14" s="19" t="s">
        <v>495</v>
      </c>
      <c r="C14" s="352">
        <v>25822</v>
      </c>
      <c r="D14" s="352">
        <v>319</v>
      </c>
      <c r="E14" s="352">
        <f>'enrolment vs availed_PY'!J14</f>
        <v>0</v>
      </c>
      <c r="F14" s="352">
        <v>286</v>
      </c>
      <c r="G14" s="352">
        <f t="shared" si="0"/>
        <v>26427</v>
      </c>
      <c r="H14" s="339">
        <v>230</v>
      </c>
      <c r="I14" s="354">
        <f t="shared" si="1"/>
        <v>607.821</v>
      </c>
      <c r="J14" s="354">
        <f t="shared" si="2"/>
        <v>607.821</v>
      </c>
      <c r="K14" s="354">
        <v>0</v>
      </c>
      <c r="L14" s="354">
        <v>0</v>
      </c>
      <c r="M14" s="354">
        <f t="shared" si="3"/>
        <v>40.69758</v>
      </c>
      <c r="N14" s="354">
        <f t="shared" si="4"/>
        <v>40.69758</v>
      </c>
      <c r="O14" s="354">
        <v>0</v>
      </c>
      <c r="P14" s="354">
        <v>0</v>
      </c>
      <c r="Q14" s="354">
        <v>0</v>
      </c>
      <c r="R14" s="354">
        <v>0</v>
      </c>
    </row>
    <row r="15" spans="1:18" ht="12.75">
      <c r="A15" s="8">
        <v>5</v>
      </c>
      <c r="B15" s="19" t="s">
        <v>496</v>
      </c>
      <c r="C15" s="352">
        <v>27342</v>
      </c>
      <c r="D15" s="352">
        <f>'enrolment vs availed_PY'!I15</f>
        <v>0</v>
      </c>
      <c r="E15" s="352">
        <f>'enrolment vs availed_PY'!J15</f>
        <v>0</v>
      </c>
      <c r="F15" s="352">
        <v>87</v>
      </c>
      <c r="G15" s="352">
        <f t="shared" si="0"/>
        <v>27429</v>
      </c>
      <c r="H15" s="339">
        <v>230</v>
      </c>
      <c r="I15" s="354">
        <f t="shared" si="1"/>
        <v>630.8670000000001</v>
      </c>
      <c r="J15" s="354">
        <f t="shared" si="2"/>
        <v>630.8670000000001</v>
      </c>
      <c r="K15" s="354">
        <v>0</v>
      </c>
      <c r="L15" s="354">
        <v>0</v>
      </c>
      <c r="M15" s="354">
        <f t="shared" si="3"/>
        <v>42.240660000000005</v>
      </c>
      <c r="N15" s="354">
        <f t="shared" si="4"/>
        <v>42.240660000000005</v>
      </c>
      <c r="O15" s="354">
        <v>0</v>
      </c>
      <c r="P15" s="354">
        <v>0</v>
      </c>
      <c r="Q15" s="354">
        <v>0</v>
      </c>
      <c r="R15" s="354">
        <v>0</v>
      </c>
    </row>
    <row r="16" spans="1:18" ht="12.75">
      <c r="A16" s="8">
        <v>6</v>
      </c>
      <c r="B16" s="19" t="s">
        <v>497</v>
      </c>
      <c r="C16" s="352">
        <v>18951</v>
      </c>
      <c r="D16" s="352">
        <v>310</v>
      </c>
      <c r="E16" s="352">
        <f>'enrolment vs availed_PY'!J16</f>
        <v>0</v>
      </c>
      <c r="F16" s="352">
        <v>2201</v>
      </c>
      <c r="G16" s="352">
        <f t="shared" si="0"/>
        <v>21462</v>
      </c>
      <c r="H16" s="339">
        <v>230</v>
      </c>
      <c r="I16" s="354">
        <f t="shared" si="1"/>
        <v>493.62600000000003</v>
      </c>
      <c r="J16" s="354">
        <f t="shared" si="2"/>
        <v>493.62600000000003</v>
      </c>
      <c r="K16" s="354">
        <v>0</v>
      </c>
      <c r="L16" s="354">
        <v>0</v>
      </c>
      <c r="M16" s="354">
        <f t="shared" si="3"/>
        <v>33.051480000000005</v>
      </c>
      <c r="N16" s="354">
        <f t="shared" si="4"/>
        <v>33.051480000000005</v>
      </c>
      <c r="O16" s="354">
        <v>0</v>
      </c>
      <c r="P16" s="354">
        <v>0</v>
      </c>
      <c r="Q16" s="354">
        <v>0</v>
      </c>
      <c r="R16" s="354">
        <v>0</v>
      </c>
    </row>
    <row r="17" spans="1:18" ht="12.75">
      <c r="A17" s="8">
        <v>7</v>
      </c>
      <c r="B17" s="19" t="s">
        <v>498</v>
      </c>
      <c r="C17" s="352">
        <v>32487</v>
      </c>
      <c r="D17" s="352">
        <v>48</v>
      </c>
      <c r="E17" s="352">
        <f>'enrolment vs availed_PY'!J17</f>
        <v>0</v>
      </c>
      <c r="F17" s="352">
        <v>898</v>
      </c>
      <c r="G17" s="352">
        <f t="shared" si="0"/>
        <v>33433</v>
      </c>
      <c r="H17" s="339">
        <v>230</v>
      </c>
      <c r="I17" s="354">
        <f t="shared" si="1"/>
        <v>768.9590000000001</v>
      </c>
      <c r="J17" s="354">
        <f t="shared" si="2"/>
        <v>768.9590000000001</v>
      </c>
      <c r="K17" s="354">
        <v>0</v>
      </c>
      <c r="L17" s="354">
        <v>0</v>
      </c>
      <c r="M17" s="354">
        <f t="shared" si="3"/>
        <v>51.48682</v>
      </c>
      <c r="N17" s="354">
        <f t="shared" si="4"/>
        <v>51.48682</v>
      </c>
      <c r="O17" s="354">
        <v>0</v>
      </c>
      <c r="P17" s="354">
        <v>0</v>
      </c>
      <c r="Q17" s="354">
        <v>0</v>
      </c>
      <c r="R17" s="354">
        <v>0</v>
      </c>
    </row>
    <row r="18" spans="1:18" ht="12.75">
      <c r="A18" s="8">
        <v>8</v>
      </c>
      <c r="B18" s="19" t="s">
        <v>499</v>
      </c>
      <c r="C18" s="352">
        <v>31256</v>
      </c>
      <c r="D18" s="352">
        <f>'enrolment vs availed_PY'!I18</f>
        <v>0</v>
      </c>
      <c r="E18" s="352">
        <f>'enrolment vs availed_PY'!J18</f>
        <v>0</v>
      </c>
      <c r="F18" s="352">
        <v>76</v>
      </c>
      <c r="G18" s="352">
        <f t="shared" si="0"/>
        <v>31332</v>
      </c>
      <c r="H18" s="339">
        <v>230</v>
      </c>
      <c r="I18" s="354">
        <f t="shared" si="1"/>
        <v>720.6360000000001</v>
      </c>
      <c r="J18" s="354">
        <f t="shared" si="2"/>
        <v>720.6360000000001</v>
      </c>
      <c r="K18" s="354">
        <v>0</v>
      </c>
      <c r="L18" s="354">
        <v>0</v>
      </c>
      <c r="M18" s="354">
        <f t="shared" si="3"/>
        <v>48.25128</v>
      </c>
      <c r="N18" s="354">
        <f t="shared" si="4"/>
        <v>48.25128</v>
      </c>
      <c r="O18" s="354">
        <v>0</v>
      </c>
      <c r="P18" s="354">
        <v>0</v>
      </c>
      <c r="Q18" s="354">
        <v>0</v>
      </c>
      <c r="R18" s="354">
        <v>0</v>
      </c>
    </row>
    <row r="19" spans="1:18" ht="12.75">
      <c r="A19" s="3"/>
      <c r="B19" s="27" t="s">
        <v>500</v>
      </c>
      <c r="C19" s="352">
        <f>SUM(C11:C18)</f>
        <v>221293</v>
      </c>
      <c r="D19" s="352">
        <f>SUM(D11:D18)</f>
        <v>4468</v>
      </c>
      <c r="E19" s="352">
        <f>SUM(E11:E18)</f>
        <v>0</v>
      </c>
      <c r="F19" s="352">
        <f>SUM(F11:F18)</f>
        <v>7964</v>
      </c>
      <c r="G19" s="352">
        <f>SUM(G11:G18)</f>
        <v>233725</v>
      </c>
      <c r="H19" s="245"/>
      <c r="I19" s="354">
        <f>SUM(I11:I18)</f>
        <v>5375.675000000001</v>
      </c>
      <c r="J19" s="354">
        <f aca="true" t="shared" si="5" ref="J19:R19">SUM(J11:J18)</f>
        <v>5375.675000000001</v>
      </c>
      <c r="K19" s="354">
        <f t="shared" si="5"/>
        <v>0</v>
      </c>
      <c r="L19" s="354">
        <f t="shared" si="5"/>
        <v>0</v>
      </c>
      <c r="M19" s="354">
        <f t="shared" si="5"/>
        <v>359.9365000000001</v>
      </c>
      <c r="N19" s="354">
        <f t="shared" si="5"/>
        <v>359.9365000000001</v>
      </c>
      <c r="O19" s="354">
        <f t="shared" si="5"/>
        <v>0</v>
      </c>
      <c r="P19" s="354">
        <f t="shared" si="5"/>
        <v>0</v>
      </c>
      <c r="Q19" s="354">
        <f t="shared" si="5"/>
        <v>0</v>
      </c>
      <c r="R19" s="354">
        <f t="shared" si="5"/>
        <v>0</v>
      </c>
    </row>
    <row r="20" spans="1:18" ht="12.75">
      <c r="A20" s="246"/>
      <c r="B20" s="246"/>
      <c r="C20" s="246"/>
      <c r="D20" s="246"/>
      <c r="E20" s="246"/>
      <c r="F20" s="246"/>
      <c r="G20" s="246"/>
      <c r="H20" s="246"/>
      <c r="I20" s="241"/>
      <c r="J20" s="241"/>
      <c r="K20" s="241"/>
      <c r="L20" s="241"/>
      <c r="M20" s="241"/>
      <c r="N20" s="241"/>
      <c r="O20" s="241"/>
      <c r="P20" s="241"/>
      <c r="Q20" s="241"/>
      <c r="R20" s="241"/>
    </row>
    <row r="21" spans="1:18" ht="12.75">
      <c r="A21" s="247" t="s">
        <v>8</v>
      </c>
      <c r="B21" s="486"/>
      <c r="C21" s="486"/>
      <c r="D21" s="246"/>
      <c r="E21" s="246"/>
      <c r="F21" s="246"/>
      <c r="G21" s="246"/>
      <c r="H21" s="246"/>
      <c r="I21" s="241"/>
      <c r="J21" s="241"/>
      <c r="K21" s="241"/>
      <c r="L21" s="241"/>
      <c r="M21" s="241"/>
      <c r="N21" s="241" t="s">
        <v>11</v>
      </c>
      <c r="O21" s="241"/>
      <c r="P21" s="241"/>
      <c r="Q21" s="241"/>
      <c r="R21" s="241"/>
    </row>
    <row r="22" spans="1:18" ht="12.75">
      <c r="A22" s="248" t="s">
        <v>9</v>
      </c>
      <c r="B22" s="248"/>
      <c r="C22" s="248"/>
      <c r="G22" s="241" t="s">
        <v>11</v>
      </c>
      <c r="I22" s="241"/>
      <c r="J22" s="241"/>
      <c r="K22" s="241"/>
      <c r="L22" s="241"/>
      <c r="M22" s="241"/>
      <c r="N22" s="241"/>
      <c r="O22" s="241"/>
      <c r="P22" s="241" t="s">
        <v>11</v>
      </c>
      <c r="Q22" s="241"/>
      <c r="R22" s="241"/>
    </row>
    <row r="23" spans="1:18" ht="12.75">
      <c r="A23" s="248" t="s">
        <v>10</v>
      </c>
      <c r="B23" s="248"/>
      <c r="C23" s="248"/>
      <c r="I23" s="241"/>
      <c r="J23" s="241"/>
      <c r="K23" s="241"/>
      <c r="L23" s="241"/>
      <c r="M23" s="241"/>
      <c r="N23" s="241"/>
      <c r="O23" s="241"/>
      <c r="P23" s="241"/>
      <c r="Q23" s="241"/>
      <c r="R23" s="241"/>
    </row>
    <row r="24" spans="1:18" ht="12.75">
      <c r="A24" s="248"/>
      <c r="B24" s="248"/>
      <c r="C24" s="248"/>
      <c r="I24" s="241"/>
      <c r="J24" s="241"/>
      <c r="K24" s="241"/>
      <c r="L24" s="241"/>
      <c r="M24" s="241"/>
      <c r="N24" s="241"/>
      <c r="O24" s="241"/>
      <c r="P24" s="241"/>
      <c r="Q24" s="241"/>
      <c r="R24" s="241"/>
    </row>
    <row r="25" spans="1:18" ht="12.75" customHeight="1">
      <c r="A25" s="248" t="s">
        <v>12</v>
      </c>
      <c r="H25" s="248"/>
      <c r="I25" s="241"/>
      <c r="J25" s="248"/>
      <c r="K25" s="248"/>
      <c r="L25" s="248"/>
      <c r="M25" s="248"/>
      <c r="N25" s="248"/>
      <c r="O25" s="963"/>
      <c r="P25" s="963"/>
      <c r="Q25" s="963"/>
      <c r="R25" s="963"/>
    </row>
    <row r="26" spans="9:18" ht="12.75" customHeight="1">
      <c r="I26" s="248"/>
      <c r="J26" s="241"/>
      <c r="K26" s="297"/>
      <c r="L26" s="297"/>
      <c r="M26" s="297"/>
      <c r="N26" s="297"/>
      <c r="O26" s="949" t="s">
        <v>1023</v>
      </c>
      <c r="P26" s="949"/>
      <c r="Q26" s="949"/>
      <c r="R26" s="949"/>
    </row>
    <row r="27" spans="9:18" ht="12.75" customHeight="1">
      <c r="I27" s="241"/>
      <c r="J27" s="297"/>
      <c r="K27" s="297"/>
      <c r="L27" s="297"/>
      <c r="M27" s="297"/>
      <c r="N27" s="297"/>
      <c r="O27" s="949" t="s">
        <v>503</v>
      </c>
      <c r="P27" s="949"/>
      <c r="Q27" s="949"/>
      <c r="R27" s="949"/>
    </row>
    <row r="28" spans="1:18" ht="12.75">
      <c r="A28" s="248"/>
      <c r="B28" s="248"/>
      <c r="I28" s="241"/>
      <c r="J28" s="248"/>
      <c r="K28" s="248"/>
      <c r="L28" s="248"/>
      <c r="M28" s="248"/>
      <c r="N28" s="248"/>
      <c r="O28" s="248"/>
      <c r="P28" s="420" t="s">
        <v>81</v>
      </c>
      <c r="Q28" s="420"/>
      <c r="R28" s="421"/>
    </row>
    <row r="29" spans="3:6" ht="12.75">
      <c r="C29" s="569"/>
      <c r="D29" s="569"/>
      <c r="E29" s="569"/>
      <c r="F29" s="569"/>
    </row>
    <row r="30" spans="1:18" ht="12.75">
      <c r="A30" s="568"/>
      <c r="B30" s="567"/>
      <c r="C30" s="569"/>
      <c r="D30" s="569"/>
      <c r="E30" s="570"/>
      <c r="F30" s="569"/>
      <c r="G30" s="568"/>
      <c r="H30" s="568"/>
      <c r="I30" s="568"/>
      <c r="J30" s="568"/>
      <c r="K30" s="568"/>
      <c r="L30" s="568"/>
      <c r="M30" s="568"/>
      <c r="N30" s="568"/>
      <c r="O30" s="568"/>
      <c r="P30" s="568"/>
      <c r="Q30" s="568"/>
      <c r="R30" s="568"/>
    </row>
    <row r="31" spans="3:6" ht="12.75">
      <c r="C31" s="569"/>
      <c r="D31" s="569"/>
      <c r="E31" s="569"/>
      <c r="F31" s="569"/>
    </row>
    <row r="32" spans="3:6" ht="12.75">
      <c r="C32" s="569"/>
      <c r="D32" s="569"/>
      <c r="E32" s="569"/>
      <c r="F32" s="569"/>
    </row>
    <row r="33" spans="3:6" ht="12.75">
      <c r="C33" s="569"/>
      <c r="D33" s="569"/>
      <c r="E33" s="569"/>
      <c r="F33" s="569"/>
    </row>
    <row r="34" spans="3:6" ht="12.75">
      <c r="C34" s="569"/>
      <c r="D34" s="569"/>
      <c r="E34" s="569"/>
      <c r="F34" s="569"/>
    </row>
    <row r="35" spans="3:6" ht="12.75">
      <c r="C35" s="569"/>
      <c r="D35" s="569"/>
      <c r="E35" s="569"/>
      <c r="F35" s="569"/>
    </row>
    <row r="36" spans="3:6" ht="12.75">
      <c r="C36" s="569"/>
      <c r="D36" s="569"/>
      <c r="E36" s="569"/>
      <c r="F36" s="569"/>
    </row>
    <row r="37" spans="3:7" ht="12.75">
      <c r="C37" s="569"/>
      <c r="D37" s="569"/>
      <c r="E37" s="569"/>
      <c r="F37" s="569"/>
      <c r="G37" s="569"/>
    </row>
  </sheetData>
  <sheetProtection/>
  <mergeCells count="17">
    <mergeCell ref="L7:R7"/>
    <mergeCell ref="A8:A9"/>
    <mergeCell ref="B8:B9"/>
    <mergeCell ref="C8:G8"/>
    <mergeCell ref="A7:B7"/>
    <mergeCell ref="O25:R25"/>
    <mergeCell ref="M8:R8"/>
    <mergeCell ref="O27:R27"/>
    <mergeCell ref="H8:H9"/>
    <mergeCell ref="O26:R26"/>
    <mergeCell ref="Q1:R1"/>
    <mergeCell ref="A4:P5"/>
    <mergeCell ref="A2:R2"/>
    <mergeCell ref="G1:I1"/>
    <mergeCell ref="I8:L8"/>
    <mergeCell ref="A3:R3"/>
    <mergeCell ref="A6:R6"/>
  </mergeCells>
  <printOptions horizontalCentered="1"/>
  <pageMargins left="0.51" right="0.21" top="1.13" bottom="0" header="0.78" footer="0.31496062992125984"/>
  <pageSetup fitToHeight="1" fitToWidth="1" horizontalDpi="600" verticalDpi="600" orientation="landscape" paperSize="9" scale="86" r:id="rId1"/>
</worksheet>
</file>

<file path=xl/worksheets/sheet58.xml><?xml version="1.0" encoding="utf-8"?>
<worksheet xmlns="http://schemas.openxmlformats.org/spreadsheetml/2006/main" xmlns:r="http://schemas.openxmlformats.org/officeDocument/2006/relationships">
  <sheetPr>
    <pageSetUpPr fitToPage="1"/>
  </sheetPr>
  <dimension ref="A1:R37"/>
  <sheetViews>
    <sheetView view="pageBreakPreview" zoomScaleSheetLayoutView="100" zoomScalePageLayoutView="0" workbookViewId="0" topLeftCell="A1">
      <selection activeCell="H19" sqref="H19"/>
    </sheetView>
  </sheetViews>
  <sheetFormatPr defaultColWidth="9.140625" defaultRowHeight="12.75"/>
  <cols>
    <col min="1" max="1" width="5.57421875" style="241" customWidth="1"/>
    <col min="2" max="2" width="11.00390625" style="241" customWidth="1"/>
    <col min="3" max="3" width="10.28125" style="241" customWidth="1"/>
    <col min="4" max="4" width="8.421875" style="241" customWidth="1"/>
    <col min="5" max="6" width="9.8515625" style="241" customWidth="1"/>
    <col min="7" max="7" width="10.8515625" style="241" customWidth="1"/>
    <col min="8" max="8" width="12.8515625" style="241" customWidth="1"/>
    <col min="9" max="9" width="8.7109375" style="230" customWidth="1"/>
    <col min="10" max="11" width="8.00390625" style="230" customWidth="1"/>
    <col min="12" max="14" width="8.140625" style="230" customWidth="1"/>
    <col min="15" max="18" width="8.28125" style="230" customWidth="1"/>
    <col min="19" max="16384" width="9.140625" style="230" customWidth="1"/>
  </cols>
  <sheetData>
    <row r="1" spans="7:18" ht="15">
      <c r="G1" s="955"/>
      <c r="H1" s="955"/>
      <c r="I1" s="955"/>
      <c r="J1" s="241"/>
      <c r="K1" s="241"/>
      <c r="L1" s="241"/>
      <c r="M1" s="241"/>
      <c r="N1" s="241"/>
      <c r="O1" s="241"/>
      <c r="P1" s="241"/>
      <c r="Q1" s="952" t="s">
        <v>770</v>
      </c>
      <c r="R1" s="952"/>
    </row>
    <row r="2" spans="1:18" ht="15.75">
      <c r="A2" s="954" t="s">
        <v>0</v>
      </c>
      <c r="B2" s="954"/>
      <c r="C2" s="954"/>
      <c r="D2" s="954"/>
      <c r="E2" s="954"/>
      <c r="F2" s="954"/>
      <c r="G2" s="954"/>
      <c r="H2" s="954"/>
      <c r="I2" s="954"/>
      <c r="J2" s="954"/>
      <c r="K2" s="954"/>
      <c r="L2" s="954"/>
      <c r="M2" s="954"/>
      <c r="N2" s="954"/>
      <c r="O2" s="954"/>
      <c r="P2" s="954"/>
      <c r="Q2" s="954"/>
      <c r="R2" s="954"/>
    </row>
    <row r="3" spans="1:18" ht="18">
      <c r="A3" s="959" t="s">
        <v>827</v>
      </c>
      <c r="B3" s="959"/>
      <c r="C3" s="959"/>
      <c r="D3" s="959"/>
      <c r="E3" s="959"/>
      <c r="F3" s="959"/>
      <c r="G3" s="959"/>
      <c r="H3" s="959"/>
      <c r="I3" s="959"/>
      <c r="J3" s="959"/>
      <c r="K3" s="959"/>
      <c r="L3" s="959"/>
      <c r="M3" s="959"/>
      <c r="N3" s="959"/>
      <c r="O3" s="959"/>
      <c r="P3" s="959"/>
      <c r="Q3" s="959"/>
      <c r="R3" s="959"/>
    </row>
    <row r="4" spans="1:18" ht="12.75" customHeight="1">
      <c r="A4" s="953" t="s">
        <v>880</v>
      </c>
      <c r="B4" s="953"/>
      <c r="C4" s="953"/>
      <c r="D4" s="953"/>
      <c r="E4" s="953"/>
      <c r="F4" s="953"/>
      <c r="G4" s="953"/>
      <c r="H4" s="953"/>
      <c r="I4" s="953"/>
      <c r="J4" s="953"/>
      <c r="K4" s="953"/>
      <c r="L4" s="953"/>
      <c r="M4" s="953"/>
      <c r="N4" s="953"/>
      <c r="O4" s="953"/>
      <c r="P4" s="953"/>
      <c r="Q4" s="241"/>
      <c r="R4" s="241"/>
    </row>
    <row r="5" spans="1:18" s="231" customFormat="1" ht="7.5" customHeight="1">
      <c r="A5" s="953"/>
      <c r="B5" s="953"/>
      <c r="C5" s="953"/>
      <c r="D5" s="953"/>
      <c r="E5" s="953"/>
      <c r="F5" s="953"/>
      <c r="G5" s="953"/>
      <c r="H5" s="953"/>
      <c r="I5" s="953"/>
      <c r="J5" s="953"/>
      <c r="K5" s="953"/>
      <c r="L5" s="953"/>
      <c r="M5" s="953"/>
      <c r="N5" s="953"/>
      <c r="O5" s="953"/>
      <c r="P5" s="953"/>
      <c r="Q5" s="249"/>
      <c r="R5" s="249"/>
    </row>
    <row r="6" spans="1:18" ht="12.75">
      <c r="A6" s="960"/>
      <c r="B6" s="960"/>
      <c r="C6" s="960"/>
      <c r="D6" s="960"/>
      <c r="E6" s="960"/>
      <c r="F6" s="960"/>
      <c r="G6" s="960"/>
      <c r="H6" s="960"/>
      <c r="I6" s="960"/>
      <c r="J6" s="960"/>
      <c r="K6" s="960"/>
      <c r="L6" s="960"/>
      <c r="M6" s="960"/>
      <c r="N6" s="960"/>
      <c r="O6" s="960"/>
      <c r="P6" s="960"/>
      <c r="Q6" s="960"/>
      <c r="R6" s="960"/>
    </row>
    <row r="7" spans="1:18" ht="12.75">
      <c r="A7" s="589" t="s">
        <v>491</v>
      </c>
      <c r="B7" s="589"/>
      <c r="H7" s="250"/>
      <c r="I7" s="241"/>
      <c r="J7" s="241"/>
      <c r="K7" s="241"/>
      <c r="L7" s="961"/>
      <c r="M7" s="961"/>
      <c r="N7" s="961"/>
      <c r="O7" s="961"/>
      <c r="P7" s="961"/>
      <c r="Q7" s="961"/>
      <c r="R7" s="961"/>
    </row>
    <row r="8" spans="1:18" s="405" customFormat="1" ht="30.75" customHeight="1">
      <c r="A8" s="962" t="s">
        <v>2</v>
      </c>
      <c r="B8" s="962" t="s">
        <v>3</v>
      </c>
      <c r="C8" s="956" t="s">
        <v>708</v>
      </c>
      <c r="D8" s="957"/>
      <c r="E8" s="957"/>
      <c r="F8" s="957"/>
      <c r="G8" s="958"/>
      <c r="H8" s="950" t="s">
        <v>82</v>
      </c>
      <c r="I8" s="956" t="s">
        <v>934</v>
      </c>
      <c r="J8" s="957"/>
      <c r="K8" s="957"/>
      <c r="L8" s="958"/>
      <c r="M8" s="956" t="s">
        <v>928</v>
      </c>
      <c r="N8" s="957"/>
      <c r="O8" s="957"/>
      <c r="P8" s="957"/>
      <c r="Q8" s="957"/>
      <c r="R8" s="957"/>
    </row>
    <row r="9" spans="1:18" s="405" customFormat="1" ht="44.25" customHeight="1">
      <c r="A9" s="962"/>
      <c r="B9" s="962"/>
      <c r="C9" s="401" t="s">
        <v>5</v>
      </c>
      <c r="D9" s="401" t="s">
        <v>6</v>
      </c>
      <c r="E9" s="401" t="s">
        <v>367</v>
      </c>
      <c r="F9" s="400" t="s">
        <v>97</v>
      </c>
      <c r="G9" s="400" t="s">
        <v>231</v>
      </c>
      <c r="H9" s="951"/>
      <c r="I9" s="401" t="s">
        <v>181</v>
      </c>
      <c r="J9" s="401" t="s">
        <v>113</v>
      </c>
      <c r="K9" s="401" t="s">
        <v>114</v>
      </c>
      <c r="L9" s="401" t="s">
        <v>456</v>
      </c>
      <c r="M9" s="544" t="s">
        <v>16</v>
      </c>
      <c r="N9" s="544" t="s">
        <v>959</v>
      </c>
      <c r="O9" s="544" t="s">
        <v>930</v>
      </c>
      <c r="P9" s="544" t="s">
        <v>931</v>
      </c>
      <c r="Q9" s="544" t="s">
        <v>932</v>
      </c>
      <c r="R9" s="544" t="s">
        <v>933</v>
      </c>
    </row>
    <row r="10" spans="1:18" s="232" customFormat="1" ht="12.75">
      <c r="A10" s="243">
        <v>1</v>
      </c>
      <c r="B10" s="243">
        <v>2</v>
      </c>
      <c r="C10" s="243">
        <v>3</v>
      </c>
      <c r="D10" s="243">
        <v>4</v>
      </c>
      <c r="E10" s="243">
        <v>5</v>
      </c>
      <c r="F10" s="243">
        <v>6</v>
      </c>
      <c r="G10" s="243">
        <v>7</v>
      </c>
      <c r="H10" s="243">
        <v>8</v>
      </c>
      <c r="I10" s="243">
        <v>9</v>
      </c>
      <c r="J10" s="243">
        <v>10</v>
      </c>
      <c r="K10" s="243">
        <v>11</v>
      </c>
      <c r="L10" s="243">
        <v>12</v>
      </c>
      <c r="M10" s="544">
        <v>13</v>
      </c>
      <c r="N10" s="544">
        <v>14</v>
      </c>
      <c r="O10" s="544">
        <v>15</v>
      </c>
      <c r="P10" s="544">
        <v>16</v>
      </c>
      <c r="Q10" s="544">
        <v>17</v>
      </c>
      <c r="R10" s="544">
        <v>18</v>
      </c>
    </row>
    <row r="11" spans="1:18" ht="12.75">
      <c r="A11" s="8">
        <v>1</v>
      </c>
      <c r="B11" s="19" t="s">
        <v>492</v>
      </c>
      <c r="C11" s="352">
        <v>23037</v>
      </c>
      <c r="D11" s="352">
        <v>2829</v>
      </c>
      <c r="E11" s="352">
        <f>'enrolment vs availed_UPY'!J11</f>
        <v>0</v>
      </c>
      <c r="F11" s="352">
        <f>'enrolment vs availed_UPY'!K11</f>
        <v>0</v>
      </c>
      <c r="G11" s="352">
        <f>SUM(C11:F11)</f>
        <v>25866</v>
      </c>
      <c r="H11" s="339">
        <v>230</v>
      </c>
      <c r="I11" s="354">
        <f>J11+K11+L11</f>
        <v>892.377</v>
      </c>
      <c r="J11" s="354">
        <f>G11*230*0.00015</f>
        <v>892.377</v>
      </c>
      <c r="K11" s="354">
        <v>0</v>
      </c>
      <c r="L11" s="354">
        <v>0</v>
      </c>
      <c r="M11" s="354">
        <f>N11+O11+P11+Q11+R11</f>
        <v>59.750460000000004</v>
      </c>
      <c r="N11" s="354">
        <f>G11*77*0.00003</f>
        <v>59.750460000000004</v>
      </c>
      <c r="O11" s="354">
        <v>0</v>
      </c>
      <c r="P11" s="354">
        <v>0</v>
      </c>
      <c r="Q11" s="354">
        <v>0</v>
      </c>
      <c r="R11" s="354">
        <v>0</v>
      </c>
    </row>
    <row r="12" spans="1:18" ht="12.75">
      <c r="A12" s="8">
        <v>2</v>
      </c>
      <c r="B12" s="19" t="s">
        <v>493</v>
      </c>
      <c r="C12" s="352">
        <v>18132</v>
      </c>
      <c r="D12" s="352">
        <f>'enrolment vs availed_UPY'!I12</f>
        <v>0</v>
      </c>
      <c r="E12" s="352">
        <f>'enrolment vs availed_UPY'!J12</f>
        <v>0</v>
      </c>
      <c r="F12" s="352">
        <v>361</v>
      </c>
      <c r="G12" s="352">
        <f aca="true" t="shared" si="0" ref="G12:G18">SUM(C12:F12)</f>
        <v>18493</v>
      </c>
      <c r="H12" s="339">
        <v>230</v>
      </c>
      <c r="I12" s="354">
        <f aca="true" t="shared" si="1" ref="I12:I18">J12+K12+L12</f>
        <v>638.0084999999999</v>
      </c>
      <c r="J12" s="354">
        <f aca="true" t="shared" si="2" ref="J12:J18">G12*230*0.00015</f>
        <v>638.0084999999999</v>
      </c>
      <c r="K12" s="354">
        <v>0</v>
      </c>
      <c r="L12" s="354">
        <v>0</v>
      </c>
      <c r="M12" s="354">
        <f aca="true" t="shared" si="3" ref="M12:M18">N12+O12+P12+Q12+R12</f>
        <v>42.718830000000004</v>
      </c>
      <c r="N12" s="354">
        <f aca="true" t="shared" si="4" ref="N12:N18">G12*77*0.00003</f>
        <v>42.718830000000004</v>
      </c>
      <c r="O12" s="354">
        <v>0</v>
      </c>
      <c r="P12" s="354">
        <v>0</v>
      </c>
      <c r="Q12" s="354">
        <v>0</v>
      </c>
      <c r="R12" s="354">
        <v>0</v>
      </c>
    </row>
    <row r="13" spans="1:18" ht="12.75">
      <c r="A13" s="8">
        <v>3</v>
      </c>
      <c r="B13" s="19" t="s">
        <v>494</v>
      </c>
      <c r="C13" s="352">
        <v>11054</v>
      </c>
      <c r="D13" s="352">
        <v>161</v>
      </c>
      <c r="E13" s="352">
        <f>'enrolment vs availed_UPY'!J13</f>
        <v>0</v>
      </c>
      <c r="F13" s="352">
        <f>'enrolment vs availed_UPY'!K13</f>
        <v>0</v>
      </c>
      <c r="G13" s="352">
        <f t="shared" si="0"/>
        <v>11215</v>
      </c>
      <c r="H13" s="339">
        <v>230</v>
      </c>
      <c r="I13" s="354">
        <f t="shared" si="1"/>
        <v>386.91749999999996</v>
      </c>
      <c r="J13" s="354">
        <f t="shared" si="2"/>
        <v>386.91749999999996</v>
      </c>
      <c r="K13" s="354">
        <v>0</v>
      </c>
      <c r="L13" s="354">
        <v>0</v>
      </c>
      <c r="M13" s="354">
        <f t="shared" si="3"/>
        <v>25.90665</v>
      </c>
      <c r="N13" s="354">
        <f t="shared" si="4"/>
        <v>25.90665</v>
      </c>
      <c r="O13" s="354">
        <v>0</v>
      </c>
      <c r="P13" s="354">
        <v>0</v>
      </c>
      <c r="Q13" s="354">
        <v>0</v>
      </c>
      <c r="R13" s="354">
        <v>0</v>
      </c>
    </row>
    <row r="14" spans="1:18" ht="12.75">
      <c r="A14" s="8">
        <v>4</v>
      </c>
      <c r="B14" s="19" t="s">
        <v>495</v>
      </c>
      <c r="C14" s="352">
        <v>15955</v>
      </c>
      <c r="D14" s="352">
        <v>284</v>
      </c>
      <c r="E14" s="352">
        <f>'enrolment vs availed_UPY'!J14</f>
        <v>0</v>
      </c>
      <c r="F14" s="352">
        <v>51</v>
      </c>
      <c r="G14" s="352">
        <f t="shared" si="0"/>
        <v>16290</v>
      </c>
      <c r="H14" s="339">
        <v>230</v>
      </c>
      <c r="I14" s="354">
        <f t="shared" si="1"/>
        <v>562.005</v>
      </c>
      <c r="J14" s="354">
        <f t="shared" si="2"/>
        <v>562.005</v>
      </c>
      <c r="K14" s="354">
        <v>0</v>
      </c>
      <c r="L14" s="354">
        <v>0</v>
      </c>
      <c r="M14" s="354">
        <f t="shared" si="3"/>
        <v>37.6299</v>
      </c>
      <c r="N14" s="354">
        <f t="shared" si="4"/>
        <v>37.6299</v>
      </c>
      <c r="O14" s="354">
        <v>0</v>
      </c>
      <c r="P14" s="354">
        <v>0</v>
      </c>
      <c r="Q14" s="354">
        <v>0</v>
      </c>
      <c r="R14" s="354">
        <v>0</v>
      </c>
    </row>
    <row r="15" spans="1:18" ht="12.75">
      <c r="A15" s="8">
        <v>5</v>
      </c>
      <c r="B15" s="19" t="s">
        <v>496</v>
      </c>
      <c r="C15" s="352">
        <v>17493</v>
      </c>
      <c r="D15" s="352">
        <v>296</v>
      </c>
      <c r="E15" s="352">
        <f>'enrolment vs availed_UPY'!J15</f>
        <v>0</v>
      </c>
      <c r="F15" s="352">
        <f>'enrolment vs availed_UPY'!K15</f>
        <v>0</v>
      </c>
      <c r="G15" s="352">
        <f t="shared" si="0"/>
        <v>17789</v>
      </c>
      <c r="H15" s="339">
        <v>230</v>
      </c>
      <c r="I15" s="354">
        <f t="shared" si="1"/>
        <v>613.7204999999999</v>
      </c>
      <c r="J15" s="354">
        <f t="shared" si="2"/>
        <v>613.7204999999999</v>
      </c>
      <c r="K15" s="354">
        <v>0</v>
      </c>
      <c r="L15" s="354">
        <v>0</v>
      </c>
      <c r="M15" s="354">
        <f t="shared" si="3"/>
        <v>41.09259</v>
      </c>
      <c r="N15" s="354">
        <f t="shared" si="4"/>
        <v>41.09259</v>
      </c>
      <c r="O15" s="354">
        <v>0</v>
      </c>
      <c r="P15" s="354">
        <v>0</v>
      </c>
      <c r="Q15" s="354">
        <v>0</v>
      </c>
      <c r="R15" s="354">
        <v>0</v>
      </c>
    </row>
    <row r="16" spans="1:18" ht="12.75">
      <c r="A16" s="8">
        <v>6</v>
      </c>
      <c r="B16" s="19" t="s">
        <v>497</v>
      </c>
      <c r="C16" s="352">
        <v>11043</v>
      </c>
      <c r="D16" s="352">
        <v>473</v>
      </c>
      <c r="E16" s="352">
        <f>'enrolment vs availed_UPY'!J16</f>
        <v>0</v>
      </c>
      <c r="F16" s="352">
        <v>127</v>
      </c>
      <c r="G16" s="352">
        <f t="shared" si="0"/>
        <v>11643</v>
      </c>
      <c r="H16" s="339">
        <v>230</v>
      </c>
      <c r="I16" s="354">
        <f t="shared" si="1"/>
        <v>401.6835</v>
      </c>
      <c r="J16" s="354">
        <f t="shared" si="2"/>
        <v>401.6835</v>
      </c>
      <c r="K16" s="354">
        <v>0</v>
      </c>
      <c r="L16" s="354">
        <v>0</v>
      </c>
      <c r="M16" s="354">
        <f t="shared" si="3"/>
        <v>26.89533</v>
      </c>
      <c r="N16" s="354">
        <f t="shared" si="4"/>
        <v>26.89533</v>
      </c>
      <c r="O16" s="354">
        <v>0</v>
      </c>
      <c r="P16" s="354">
        <v>0</v>
      </c>
      <c r="Q16" s="354">
        <v>0</v>
      </c>
      <c r="R16" s="354">
        <v>0</v>
      </c>
    </row>
    <row r="17" spans="1:18" ht="12.75">
      <c r="A17" s="8">
        <v>7</v>
      </c>
      <c r="B17" s="19" t="s">
        <v>498</v>
      </c>
      <c r="C17" s="352">
        <v>15648</v>
      </c>
      <c r="D17" s="352">
        <v>422</v>
      </c>
      <c r="E17" s="352">
        <f>'enrolment vs availed_UPY'!J17</f>
        <v>0</v>
      </c>
      <c r="F17" s="352">
        <v>140</v>
      </c>
      <c r="G17" s="352">
        <f t="shared" si="0"/>
        <v>16210</v>
      </c>
      <c r="H17" s="339">
        <v>230</v>
      </c>
      <c r="I17" s="354">
        <f t="shared" si="1"/>
        <v>559.245</v>
      </c>
      <c r="J17" s="354">
        <f t="shared" si="2"/>
        <v>559.245</v>
      </c>
      <c r="K17" s="354">
        <v>0</v>
      </c>
      <c r="L17" s="354">
        <v>0</v>
      </c>
      <c r="M17" s="354">
        <f t="shared" si="3"/>
        <v>37.445100000000004</v>
      </c>
      <c r="N17" s="354">
        <f t="shared" si="4"/>
        <v>37.445100000000004</v>
      </c>
      <c r="O17" s="354">
        <v>0</v>
      </c>
      <c r="P17" s="354">
        <v>0</v>
      </c>
      <c r="Q17" s="354">
        <v>0</v>
      </c>
      <c r="R17" s="354">
        <v>0</v>
      </c>
    </row>
    <row r="18" spans="1:18" ht="12.75">
      <c r="A18" s="8">
        <v>8</v>
      </c>
      <c r="B18" s="19" t="s">
        <v>499</v>
      </c>
      <c r="C18" s="352">
        <v>16613</v>
      </c>
      <c r="D18" s="352">
        <v>109</v>
      </c>
      <c r="E18" s="352">
        <f>'enrolment vs availed_UPY'!J18</f>
        <v>0</v>
      </c>
      <c r="F18" s="352">
        <f>'enrolment vs availed_UPY'!K18</f>
        <v>0</v>
      </c>
      <c r="G18" s="352">
        <f t="shared" si="0"/>
        <v>16722</v>
      </c>
      <c r="H18" s="339">
        <v>230</v>
      </c>
      <c r="I18" s="354">
        <f t="shared" si="1"/>
        <v>576.909</v>
      </c>
      <c r="J18" s="354">
        <f t="shared" si="2"/>
        <v>576.909</v>
      </c>
      <c r="K18" s="354">
        <v>0</v>
      </c>
      <c r="L18" s="354">
        <v>0</v>
      </c>
      <c r="M18" s="354">
        <f t="shared" si="3"/>
        <v>38.62782</v>
      </c>
      <c r="N18" s="354">
        <f t="shared" si="4"/>
        <v>38.62782</v>
      </c>
      <c r="O18" s="354">
        <v>0</v>
      </c>
      <c r="P18" s="354">
        <v>0</v>
      </c>
      <c r="Q18" s="354">
        <v>0</v>
      </c>
      <c r="R18" s="354">
        <v>0</v>
      </c>
    </row>
    <row r="19" spans="1:18" ht="12.75">
      <c r="A19" s="3"/>
      <c r="B19" s="27" t="s">
        <v>500</v>
      </c>
      <c r="C19" s="352">
        <f>SUM(C11:C18)</f>
        <v>128975</v>
      </c>
      <c r="D19" s="352">
        <f>SUM(D11:D18)</f>
        <v>4574</v>
      </c>
      <c r="E19" s="352">
        <f>SUM(E11:E18)</f>
        <v>0</v>
      </c>
      <c r="F19" s="352">
        <f>SUM(F11:F18)</f>
        <v>679</v>
      </c>
      <c r="G19" s="352">
        <f>SUM(G11:G18)</f>
        <v>134228</v>
      </c>
      <c r="H19" s="245"/>
      <c r="I19" s="354">
        <f aca="true" t="shared" si="5" ref="I19:R19">SUM(I11:I18)</f>
        <v>4630.866</v>
      </c>
      <c r="J19" s="354">
        <f t="shared" si="5"/>
        <v>4630.866</v>
      </c>
      <c r="K19" s="354">
        <f t="shared" si="5"/>
        <v>0</v>
      </c>
      <c r="L19" s="354">
        <f t="shared" si="5"/>
        <v>0</v>
      </c>
      <c r="M19" s="354">
        <f t="shared" si="5"/>
        <v>310.06668</v>
      </c>
      <c r="N19" s="354">
        <f t="shared" si="5"/>
        <v>310.06668</v>
      </c>
      <c r="O19" s="354">
        <f t="shared" si="5"/>
        <v>0</v>
      </c>
      <c r="P19" s="354">
        <f t="shared" si="5"/>
        <v>0</v>
      </c>
      <c r="Q19" s="354">
        <f t="shared" si="5"/>
        <v>0</v>
      </c>
      <c r="R19" s="354">
        <f t="shared" si="5"/>
        <v>0</v>
      </c>
    </row>
    <row r="20" spans="1:18" ht="12.75">
      <c r="A20" s="246"/>
      <c r="B20" s="246"/>
      <c r="C20" s="246"/>
      <c r="D20" s="246"/>
      <c r="E20" s="246"/>
      <c r="F20" s="246"/>
      <c r="G20" s="246"/>
      <c r="H20" s="246"/>
      <c r="I20" s="241"/>
      <c r="J20" s="241"/>
      <c r="K20" s="241"/>
      <c r="L20" s="241"/>
      <c r="M20" s="241"/>
      <c r="N20" s="241"/>
      <c r="O20" s="241"/>
      <c r="P20" s="241"/>
      <c r="Q20" s="241"/>
      <c r="R20" s="241"/>
    </row>
    <row r="21" spans="1:18" ht="12.75">
      <c r="A21" s="247" t="s">
        <v>8</v>
      </c>
      <c r="B21" s="486"/>
      <c r="C21" s="486"/>
      <c r="D21" s="246"/>
      <c r="E21" s="246"/>
      <c r="F21" s="246"/>
      <c r="G21" s="246"/>
      <c r="H21" s="246"/>
      <c r="I21" s="241"/>
      <c r="J21" s="241"/>
      <c r="K21" s="241"/>
      <c r="L21" s="241"/>
      <c r="M21" s="241"/>
      <c r="N21" s="241"/>
      <c r="O21" s="241"/>
      <c r="P21" s="241" t="s">
        <v>11</v>
      </c>
      <c r="Q21" s="241"/>
      <c r="R21" s="241"/>
    </row>
    <row r="22" spans="1:18" ht="12.75">
      <c r="A22" s="248" t="s">
        <v>9</v>
      </c>
      <c r="B22" s="248"/>
      <c r="C22" s="248"/>
      <c r="H22" s="241" t="s">
        <v>11</v>
      </c>
      <c r="I22" s="241"/>
      <c r="J22" s="241"/>
      <c r="K22" s="241"/>
      <c r="L22" s="241"/>
      <c r="M22" s="241"/>
      <c r="N22" s="241"/>
      <c r="O22" s="241"/>
      <c r="P22" s="241"/>
      <c r="Q22" s="241"/>
      <c r="R22" s="241"/>
    </row>
    <row r="23" spans="1:18" ht="12.75">
      <c r="A23" s="248" t="s">
        <v>10</v>
      </c>
      <c r="B23" s="248"/>
      <c r="C23" s="248"/>
      <c r="I23" s="241"/>
      <c r="J23" s="241"/>
      <c r="K23" s="241"/>
      <c r="L23" s="241"/>
      <c r="M23" s="241"/>
      <c r="N23" s="241"/>
      <c r="O23" s="241"/>
      <c r="P23" s="241"/>
      <c r="Q23" s="241"/>
      <c r="R23" s="241"/>
    </row>
    <row r="24" spans="1:18" ht="12.75">
      <c r="A24" s="248"/>
      <c r="B24" s="248"/>
      <c r="C24" s="248"/>
      <c r="I24" s="241"/>
      <c r="J24" s="241"/>
      <c r="K24" s="241"/>
      <c r="L24" s="241"/>
      <c r="M24" s="241"/>
      <c r="N24" s="241"/>
      <c r="O24" s="241"/>
      <c r="P24" s="241"/>
      <c r="Q24" s="241"/>
      <c r="R24" s="241"/>
    </row>
    <row r="25" spans="1:18" ht="12.75" customHeight="1">
      <c r="A25" s="248" t="s">
        <v>12</v>
      </c>
      <c r="H25" s="248"/>
      <c r="I25" s="241"/>
      <c r="J25" s="248"/>
      <c r="K25" s="248"/>
      <c r="L25" s="248"/>
      <c r="M25" s="248"/>
      <c r="N25" s="248"/>
      <c r="O25" s="963"/>
      <c r="P25" s="963"/>
      <c r="Q25" s="963"/>
      <c r="R25" s="963"/>
    </row>
    <row r="26" spans="9:18" ht="12.75" customHeight="1">
      <c r="I26" s="248"/>
      <c r="J26" s="241"/>
      <c r="K26" s="297"/>
      <c r="L26" s="297"/>
      <c r="M26" s="297"/>
      <c r="N26" s="297"/>
      <c r="O26" s="949" t="s">
        <v>1023</v>
      </c>
      <c r="P26" s="949"/>
      <c r="Q26" s="949"/>
      <c r="R26" s="949"/>
    </row>
    <row r="27" spans="9:18" ht="12.75" customHeight="1">
      <c r="I27" s="241"/>
      <c r="J27" s="297"/>
      <c r="K27" s="297"/>
      <c r="L27" s="297"/>
      <c r="M27" s="297"/>
      <c r="N27" s="297"/>
      <c r="O27" s="949" t="s">
        <v>503</v>
      </c>
      <c r="P27" s="949"/>
      <c r="Q27" s="949"/>
      <c r="R27" s="949"/>
    </row>
    <row r="28" spans="1:18" ht="12.75">
      <c r="A28" s="248"/>
      <c r="B28" s="248"/>
      <c r="I28" s="241"/>
      <c r="J28" s="248"/>
      <c r="K28" s="248"/>
      <c r="L28" s="248"/>
      <c r="M28" s="248"/>
      <c r="N28" s="248"/>
      <c r="O28" s="248"/>
      <c r="P28" s="420" t="s">
        <v>81</v>
      </c>
      <c r="Q28" s="420"/>
      <c r="R28" s="421"/>
    </row>
    <row r="29" spans="3:6" ht="12.75">
      <c r="C29" s="569"/>
      <c r="D29" s="569"/>
      <c r="E29" s="569"/>
      <c r="F29" s="569"/>
    </row>
    <row r="30" spans="1:18" ht="12.75">
      <c r="A30" s="568"/>
      <c r="B30" s="568"/>
      <c r="C30" s="569"/>
      <c r="D30" s="569"/>
      <c r="E30" s="570"/>
      <c r="F30" s="569"/>
      <c r="G30" s="568"/>
      <c r="H30" s="568"/>
      <c r="I30" s="568"/>
      <c r="J30" s="568"/>
      <c r="K30" s="568"/>
      <c r="L30" s="568"/>
      <c r="M30" s="568"/>
      <c r="N30" s="568"/>
      <c r="O30" s="568"/>
      <c r="P30" s="568"/>
      <c r="Q30" s="568"/>
      <c r="R30" s="568"/>
    </row>
    <row r="31" spans="3:6" ht="12.75">
      <c r="C31" s="569"/>
      <c r="D31" s="569"/>
      <c r="E31" s="569"/>
      <c r="F31" s="569"/>
    </row>
    <row r="32" spans="3:6" ht="12.75">
      <c r="C32" s="569"/>
      <c r="D32" s="569"/>
      <c r="E32" s="569"/>
      <c r="F32" s="569"/>
    </row>
    <row r="33" spans="3:6" ht="12.75">
      <c r="C33" s="569"/>
      <c r="D33" s="569"/>
      <c r="E33" s="569"/>
      <c r="F33" s="569"/>
    </row>
    <row r="34" spans="3:6" ht="12.75">
      <c r="C34" s="569"/>
      <c r="D34" s="569"/>
      <c r="E34" s="569"/>
      <c r="F34" s="569"/>
    </row>
    <row r="35" spans="3:6" ht="12.75">
      <c r="C35" s="569"/>
      <c r="D35" s="569"/>
      <c r="E35" s="569"/>
      <c r="F35" s="569"/>
    </row>
    <row r="36" spans="3:6" ht="12.75">
      <c r="C36" s="569"/>
      <c r="D36" s="569"/>
      <c r="E36" s="569"/>
      <c r="F36" s="569"/>
    </row>
    <row r="37" spans="3:6" ht="12.75">
      <c r="C37" s="569"/>
      <c r="D37" s="569"/>
      <c r="E37" s="569"/>
      <c r="F37" s="569"/>
    </row>
  </sheetData>
  <sheetProtection/>
  <mergeCells count="17">
    <mergeCell ref="A6:R6"/>
    <mergeCell ref="A7:B7"/>
    <mergeCell ref="L7:R7"/>
    <mergeCell ref="A8:A9"/>
    <mergeCell ref="H8:H9"/>
    <mergeCell ref="I8:L8"/>
    <mergeCell ref="M8:R8"/>
    <mergeCell ref="O26:R26"/>
    <mergeCell ref="O25:R25"/>
    <mergeCell ref="O27:R27"/>
    <mergeCell ref="G1:I1"/>
    <mergeCell ref="Q1:R1"/>
    <mergeCell ref="A2:R2"/>
    <mergeCell ref="A3:R3"/>
    <mergeCell ref="A4:P5"/>
    <mergeCell ref="B8:B9"/>
    <mergeCell ref="C8:G8"/>
  </mergeCells>
  <printOptions horizontalCentered="1"/>
  <pageMargins left="0.45" right="0.16" top="1.24" bottom="0" header="0.76" footer="0.31496062992125984"/>
  <pageSetup fitToHeight="1" fitToWidth="1" horizontalDpi="600" verticalDpi="600" orientation="landscape" paperSize="9" scale="89" r:id="rId1"/>
</worksheet>
</file>

<file path=xl/worksheets/sheet59.xml><?xml version="1.0" encoding="utf-8"?>
<worksheet xmlns="http://schemas.openxmlformats.org/spreadsheetml/2006/main" xmlns:r="http://schemas.openxmlformats.org/officeDocument/2006/relationships">
  <sheetPr>
    <pageSetUpPr fitToPage="1"/>
  </sheetPr>
  <dimension ref="A1:Q30"/>
  <sheetViews>
    <sheetView view="pageBreakPreview" zoomScaleSheetLayoutView="100" zoomScalePageLayoutView="0" workbookViewId="0" topLeftCell="A1">
      <selection activeCell="G13" sqref="G13:N15"/>
    </sheetView>
  </sheetViews>
  <sheetFormatPr defaultColWidth="9.140625" defaultRowHeight="12.75"/>
  <cols>
    <col min="1" max="1" width="5.28125" style="241" customWidth="1"/>
    <col min="2" max="2" width="10.57421875" style="241" customWidth="1"/>
    <col min="3" max="3" width="17.8515625" style="241" customWidth="1"/>
    <col min="4" max="4" width="10.8515625" style="241" customWidth="1"/>
    <col min="5" max="5" width="4.57421875" style="241" customWidth="1"/>
    <col min="6" max="6" width="0.2890625" style="241" hidden="1" customWidth="1"/>
    <col min="7" max="7" width="8.7109375" style="241" customWidth="1"/>
    <col min="8" max="9" width="8.00390625" style="241" customWidth="1"/>
    <col min="10" max="12" width="8.140625" style="241" customWidth="1"/>
    <col min="13" max="13" width="10.140625" style="241" customWidth="1"/>
    <col min="14" max="14" width="11.421875" style="241" customWidth="1"/>
    <col min="15" max="15" width="11.7109375" style="241" customWidth="1"/>
    <col min="16" max="16" width="11.140625" style="241" customWidth="1"/>
    <col min="17" max="16384" width="9.140625" style="241" customWidth="1"/>
  </cols>
  <sheetData>
    <row r="1" spans="4:16" ht="15">
      <c r="D1" s="955"/>
      <c r="E1" s="955"/>
      <c r="F1" s="955"/>
      <c r="G1" s="955"/>
      <c r="O1" s="952" t="s">
        <v>771</v>
      </c>
      <c r="P1" s="952"/>
    </row>
    <row r="2" spans="1:16" ht="15.75">
      <c r="A2" s="954" t="s">
        <v>0</v>
      </c>
      <c r="B2" s="954"/>
      <c r="C2" s="954"/>
      <c r="D2" s="954"/>
      <c r="E2" s="954"/>
      <c r="F2" s="954"/>
      <c r="G2" s="954"/>
      <c r="H2" s="954"/>
      <c r="I2" s="954"/>
      <c r="J2" s="954"/>
      <c r="K2" s="954"/>
      <c r="L2" s="954"/>
      <c r="M2" s="954"/>
      <c r="N2" s="954"/>
      <c r="O2" s="954"/>
      <c r="P2" s="954"/>
    </row>
    <row r="3" spans="1:16" ht="20.25">
      <c r="A3" s="983" t="s">
        <v>827</v>
      </c>
      <c r="B3" s="983"/>
      <c r="C3" s="983"/>
      <c r="D3" s="983"/>
      <c r="E3" s="983"/>
      <c r="F3" s="983"/>
      <c r="G3" s="983"/>
      <c r="H3" s="983"/>
      <c r="I3" s="983"/>
      <c r="J3" s="983"/>
      <c r="K3" s="983"/>
      <c r="L3" s="983"/>
      <c r="M3" s="983"/>
      <c r="N3" s="983"/>
      <c r="O3" s="983"/>
      <c r="P3" s="983"/>
    </row>
    <row r="5" spans="1:16" s="253" customFormat="1" ht="15.75">
      <c r="A5" s="953" t="s">
        <v>881</v>
      </c>
      <c r="B5" s="953"/>
      <c r="C5" s="953"/>
      <c r="D5" s="953"/>
      <c r="E5" s="953"/>
      <c r="F5" s="953"/>
      <c r="G5" s="953"/>
      <c r="H5" s="953"/>
      <c r="I5" s="953"/>
      <c r="J5" s="953"/>
      <c r="K5" s="953"/>
      <c r="L5" s="953"/>
      <c r="M5" s="953"/>
      <c r="N5" s="953"/>
      <c r="O5" s="953"/>
      <c r="P5" s="953"/>
    </row>
    <row r="6" spans="1:16" ht="12.75">
      <c r="A6" s="960"/>
      <c r="B6" s="960"/>
      <c r="C6" s="960"/>
      <c r="D6" s="960"/>
      <c r="E6" s="960"/>
      <c r="F6" s="960"/>
      <c r="G6" s="960"/>
      <c r="H6" s="960"/>
      <c r="I6" s="960"/>
      <c r="J6" s="960"/>
      <c r="K6" s="960"/>
      <c r="L6" s="960"/>
      <c r="M6" s="960"/>
      <c r="N6" s="960"/>
      <c r="O6" s="960"/>
      <c r="P6" s="960"/>
    </row>
    <row r="7" spans="1:16" ht="12.75">
      <c r="A7" s="589" t="s">
        <v>491</v>
      </c>
      <c r="B7" s="589"/>
      <c r="D7" s="250"/>
      <c r="E7" s="250"/>
      <c r="J7" s="961"/>
      <c r="K7" s="961"/>
      <c r="L7" s="961"/>
      <c r="M7" s="961"/>
      <c r="N7" s="961"/>
      <c r="O7" s="961"/>
      <c r="P7" s="961"/>
    </row>
    <row r="8" spans="1:16" s="298" customFormat="1" ht="30.75" customHeight="1">
      <c r="A8" s="962" t="s">
        <v>511</v>
      </c>
      <c r="B8" s="962" t="s">
        <v>3</v>
      </c>
      <c r="C8" s="984" t="s">
        <v>709</v>
      </c>
      <c r="D8" s="950" t="s">
        <v>82</v>
      </c>
      <c r="E8" s="976"/>
      <c r="F8" s="977"/>
      <c r="G8" s="956" t="s">
        <v>935</v>
      </c>
      <c r="H8" s="957"/>
      <c r="I8" s="957"/>
      <c r="J8" s="958"/>
      <c r="K8" s="956" t="s">
        <v>928</v>
      </c>
      <c r="L8" s="957"/>
      <c r="M8" s="957"/>
      <c r="N8" s="957"/>
      <c r="O8" s="957"/>
      <c r="P8" s="957"/>
    </row>
    <row r="9" spans="1:16" s="298" customFormat="1" ht="44.25" customHeight="1">
      <c r="A9" s="962"/>
      <c r="B9" s="962"/>
      <c r="C9" s="985"/>
      <c r="D9" s="951"/>
      <c r="E9" s="978"/>
      <c r="F9" s="979"/>
      <c r="G9" s="295" t="s">
        <v>181</v>
      </c>
      <c r="H9" s="295" t="s">
        <v>113</v>
      </c>
      <c r="I9" s="295" t="s">
        <v>114</v>
      </c>
      <c r="J9" s="295" t="s">
        <v>456</v>
      </c>
      <c r="K9" s="536" t="s">
        <v>16</v>
      </c>
      <c r="L9" s="536" t="s">
        <v>929</v>
      </c>
      <c r="M9" s="536" t="s">
        <v>930</v>
      </c>
      <c r="N9" s="536" t="s">
        <v>931</v>
      </c>
      <c r="O9" s="536" t="s">
        <v>932</v>
      </c>
      <c r="P9" s="536" t="s">
        <v>933</v>
      </c>
    </row>
    <row r="10" spans="1:16" s="248" customFormat="1" ht="12.75">
      <c r="A10" s="243">
        <v>1</v>
      </c>
      <c r="B10" s="243">
        <v>2</v>
      </c>
      <c r="C10" s="243">
        <v>3</v>
      </c>
      <c r="D10" s="980">
        <v>4</v>
      </c>
      <c r="E10" s="981"/>
      <c r="F10" s="982"/>
      <c r="G10" s="243">
        <v>5</v>
      </c>
      <c r="H10" s="243">
        <v>6</v>
      </c>
      <c r="I10" s="243">
        <v>7</v>
      </c>
      <c r="J10" s="243">
        <v>8</v>
      </c>
      <c r="K10" s="243">
        <v>9</v>
      </c>
      <c r="L10" s="243">
        <v>10</v>
      </c>
      <c r="M10" s="243">
        <v>11</v>
      </c>
      <c r="N10" s="243">
        <v>12</v>
      </c>
      <c r="O10" s="243">
        <v>13</v>
      </c>
      <c r="P10" s="243">
        <v>14</v>
      </c>
    </row>
    <row r="11" spans="1:16" ht="12.75">
      <c r="A11" s="8">
        <v>1</v>
      </c>
      <c r="B11" s="19" t="s">
        <v>492</v>
      </c>
      <c r="C11" s="244"/>
      <c r="D11" s="964"/>
      <c r="E11" s="965"/>
      <c r="F11" s="966"/>
      <c r="G11" s="244"/>
      <c r="H11" s="244"/>
      <c r="I11" s="244"/>
      <c r="J11" s="244"/>
      <c r="K11" s="244"/>
      <c r="L11" s="244"/>
      <c r="M11" s="244"/>
      <c r="N11" s="244"/>
      <c r="O11" s="244"/>
      <c r="P11" s="251"/>
    </row>
    <row r="12" spans="1:16" ht="12.75">
      <c r="A12" s="8">
        <v>2</v>
      </c>
      <c r="B12" s="19" t="s">
        <v>493</v>
      </c>
      <c r="C12" s="244"/>
      <c r="D12" s="964"/>
      <c r="E12" s="965"/>
      <c r="F12" s="966"/>
      <c r="G12" s="244"/>
      <c r="H12" s="244"/>
      <c r="I12" s="244"/>
      <c r="J12" s="244"/>
      <c r="K12" s="244"/>
      <c r="L12" s="244"/>
      <c r="M12" s="244"/>
      <c r="N12" s="244"/>
      <c r="O12" s="244"/>
      <c r="P12" s="251"/>
    </row>
    <row r="13" spans="1:16" ht="12.75">
      <c r="A13" s="8">
        <v>3</v>
      </c>
      <c r="B13" s="19" t="s">
        <v>494</v>
      </c>
      <c r="C13" s="244"/>
      <c r="D13" s="964"/>
      <c r="E13" s="965"/>
      <c r="F13" s="966"/>
      <c r="G13" s="967" t="s">
        <v>530</v>
      </c>
      <c r="H13" s="968"/>
      <c r="I13" s="968"/>
      <c r="J13" s="968"/>
      <c r="K13" s="968"/>
      <c r="L13" s="968"/>
      <c r="M13" s="968"/>
      <c r="N13" s="969"/>
      <c r="O13" s="244"/>
      <c r="P13" s="251"/>
    </row>
    <row r="14" spans="1:16" ht="15.75" customHeight="1">
      <c r="A14" s="8">
        <v>4</v>
      </c>
      <c r="B14" s="19" t="s">
        <v>495</v>
      </c>
      <c r="C14" s="244"/>
      <c r="D14" s="964"/>
      <c r="E14" s="965"/>
      <c r="F14" s="966"/>
      <c r="G14" s="970"/>
      <c r="H14" s="971"/>
      <c r="I14" s="971"/>
      <c r="J14" s="971"/>
      <c r="K14" s="971"/>
      <c r="L14" s="971"/>
      <c r="M14" s="971"/>
      <c r="N14" s="972"/>
      <c r="O14" s="244"/>
      <c r="P14" s="251"/>
    </row>
    <row r="15" spans="1:16" ht="12.75">
      <c r="A15" s="8">
        <v>5</v>
      </c>
      <c r="B15" s="19" t="s">
        <v>496</v>
      </c>
      <c r="C15" s="244"/>
      <c r="D15" s="964"/>
      <c r="E15" s="965"/>
      <c r="F15" s="966"/>
      <c r="G15" s="973"/>
      <c r="H15" s="974"/>
      <c r="I15" s="974"/>
      <c r="J15" s="974"/>
      <c r="K15" s="974"/>
      <c r="L15" s="974"/>
      <c r="M15" s="974"/>
      <c r="N15" s="975"/>
      <c r="O15" s="244"/>
      <c r="P15" s="251"/>
    </row>
    <row r="16" spans="1:16" ht="12.75">
      <c r="A16" s="8">
        <v>6</v>
      </c>
      <c r="B16" s="19" t="s">
        <v>497</v>
      </c>
      <c r="C16" s="244"/>
      <c r="D16" s="964"/>
      <c r="E16" s="965"/>
      <c r="F16" s="966"/>
      <c r="G16" s="244"/>
      <c r="H16" s="244"/>
      <c r="I16" s="244"/>
      <c r="J16" s="244"/>
      <c r="K16" s="244"/>
      <c r="L16" s="244"/>
      <c r="M16" s="244"/>
      <c r="N16" s="244"/>
      <c r="O16" s="244"/>
      <c r="P16" s="251"/>
    </row>
    <row r="17" spans="1:16" ht="12.75">
      <c r="A17" s="8">
        <v>7</v>
      </c>
      <c r="B17" s="19" t="s">
        <v>498</v>
      </c>
      <c r="C17" s="244"/>
      <c r="D17" s="964"/>
      <c r="E17" s="965"/>
      <c r="F17" s="966"/>
      <c r="G17" s="244"/>
      <c r="H17" s="244"/>
      <c r="I17" s="244"/>
      <c r="J17" s="244"/>
      <c r="K17" s="244"/>
      <c r="L17" s="244"/>
      <c r="M17" s="244"/>
      <c r="N17" s="244"/>
      <c r="O17" s="244"/>
      <c r="P17" s="251"/>
    </row>
    <row r="18" spans="1:16" ht="12.75">
      <c r="A18" s="8">
        <v>8</v>
      </c>
      <c r="B18" s="19" t="s">
        <v>499</v>
      </c>
      <c r="C18" s="244"/>
      <c r="D18" s="964"/>
      <c r="E18" s="965"/>
      <c r="F18" s="966"/>
      <c r="G18" s="244"/>
      <c r="H18" s="244"/>
      <c r="I18" s="244"/>
      <c r="J18" s="244"/>
      <c r="K18" s="244"/>
      <c r="L18" s="244"/>
      <c r="M18" s="244"/>
      <c r="N18" s="244"/>
      <c r="O18" s="244"/>
      <c r="P18" s="251"/>
    </row>
    <row r="19" spans="1:16" ht="12.75">
      <c r="A19" s="3"/>
      <c r="B19" s="27" t="s">
        <v>500</v>
      </c>
      <c r="C19" s="244"/>
      <c r="D19" s="964"/>
      <c r="E19" s="965"/>
      <c r="F19" s="966"/>
      <c r="G19" s="244"/>
      <c r="H19" s="244"/>
      <c r="I19" s="244"/>
      <c r="J19" s="244"/>
      <c r="K19" s="244"/>
      <c r="L19" s="244"/>
      <c r="M19" s="244"/>
      <c r="N19" s="244"/>
      <c r="O19" s="244"/>
      <c r="P19" s="251"/>
    </row>
    <row r="20" spans="1:5" ht="12.75">
      <c r="A20" s="246"/>
      <c r="B20" s="246"/>
      <c r="C20" s="246"/>
      <c r="D20" s="246"/>
      <c r="E20" s="246"/>
    </row>
    <row r="21" spans="1:3" ht="12.75">
      <c r="A21" s="247" t="s">
        <v>8</v>
      </c>
      <c r="B21" s="248"/>
      <c r="C21" s="248"/>
    </row>
    <row r="22" spans="1:5" ht="12.75">
      <c r="A22" s="248" t="s">
        <v>9</v>
      </c>
      <c r="B22" s="297"/>
      <c r="C22" s="297"/>
      <c r="D22" s="297"/>
      <c r="E22" s="297"/>
    </row>
    <row r="23" spans="1:4" ht="12.75">
      <c r="A23" s="248" t="s">
        <v>10</v>
      </c>
      <c r="B23" s="297"/>
      <c r="C23" s="297"/>
      <c r="D23" s="297"/>
    </row>
    <row r="24" spans="1:3" ht="12.75">
      <c r="A24" s="248"/>
      <c r="B24" s="248"/>
      <c r="C24" s="248"/>
    </row>
    <row r="25" spans="1:17" s="230" customFormat="1" ht="12.75">
      <c r="A25" s="248" t="s">
        <v>12</v>
      </c>
      <c r="B25" s="241"/>
      <c r="C25" s="241"/>
      <c r="D25" s="241"/>
      <c r="E25" s="241"/>
      <c r="F25" s="241"/>
      <c r="G25" s="241"/>
      <c r="H25" s="248"/>
      <c r="I25" s="241"/>
      <c r="J25" s="248"/>
      <c r="K25" s="248"/>
      <c r="L25" s="248"/>
      <c r="M25" s="248"/>
      <c r="N25" s="963"/>
      <c r="O25" s="963"/>
      <c r="P25" s="963"/>
      <c r="Q25" s="963"/>
    </row>
    <row r="26" spans="1:17" s="230" customFormat="1" ht="12.75" customHeight="1">
      <c r="A26" s="241"/>
      <c r="B26" s="241"/>
      <c r="C26" s="241"/>
      <c r="D26" s="241"/>
      <c r="E26" s="241"/>
      <c r="F26" s="241"/>
      <c r="G26" s="241"/>
      <c r="H26" s="241"/>
      <c r="I26" s="248"/>
      <c r="J26" s="241"/>
      <c r="K26" s="297"/>
      <c r="L26" s="297"/>
      <c r="M26" s="297"/>
      <c r="N26" s="949" t="s">
        <v>1023</v>
      </c>
      <c r="O26" s="949"/>
      <c r="P26" s="949"/>
      <c r="Q26" s="949"/>
    </row>
    <row r="27" spans="1:17" s="230" customFormat="1" ht="12.75" customHeight="1">
      <c r="A27" s="241"/>
      <c r="B27" s="241"/>
      <c r="C27" s="241"/>
      <c r="D27" s="241"/>
      <c r="E27" s="241"/>
      <c r="F27" s="241"/>
      <c r="G27" s="241"/>
      <c r="H27" s="241"/>
      <c r="I27" s="241"/>
      <c r="J27" s="297"/>
      <c r="K27" s="297"/>
      <c r="L27" s="297"/>
      <c r="M27" s="297"/>
      <c r="N27" s="949" t="s">
        <v>503</v>
      </c>
      <c r="O27" s="949"/>
      <c r="P27" s="949"/>
      <c r="Q27" s="949"/>
    </row>
    <row r="28" spans="1:17" s="230" customFormat="1" ht="12.75">
      <c r="A28" s="248"/>
      <c r="B28" s="248"/>
      <c r="C28" s="241"/>
      <c r="D28" s="241"/>
      <c r="E28" s="241"/>
      <c r="F28" s="241"/>
      <c r="G28" s="241"/>
      <c r="H28" s="241"/>
      <c r="I28" s="241"/>
      <c r="J28" s="248"/>
      <c r="K28" s="248"/>
      <c r="L28" s="248"/>
      <c r="M28" s="248"/>
      <c r="N28" s="248"/>
      <c r="O28" s="420" t="s">
        <v>81</v>
      </c>
      <c r="P28" s="420"/>
      <c r="Q28" s="421"/>
    </row>
    <row r="30" spans="1:16" ht="12.75">
      <c r="A30" s="960"/>
      <c r="B30" s="960"/>
      <c r="C30" s="960"/>
      <c r="D30" s="960"/>
      <c r="E30" s="960"/>
      <c r="F30" s="960"/>
      <c r="G30" s="960"/>
      <c r="H30" s="960"/>
      <c r="I30" s="960"/>
      <c r="J30" s="960"/>
      <c r="K30" s="960"/>
      <c r="L30" s="960"/>
      <c r="M30" s="960"/>
      <c r="N30" s="960"/>
      <c r="O30" s="960"/>
      <c r="P30" s="960"/>
    </row>
  </sheetData>
  <sheetProtection/>
  <mergeCells count="29">
    <mergeCell ref="D1:G1"/>
    <mergeCell ref="O1:P1"/>
    <mergeCell ref="A2:P2"/>
    <mergeCell ref="A3:P3"/>
    <mergeCell ref="A5:P5"/>
    <mergeCell ref="G8:J8"/>
    <mergeCell ref="A6:P6"/>
    <mergeCell ref="A7:B7"/>
    <mergeCell ref="J7:P7"/>
    <mergeCell ref="C8:C9"/>
    <mergeCell ref="A8:A9"/>
    <mergeCell ref="B8:B9"/>
    <mergeCell ref="D8:F9"/>
    <mergeCell ref="K8:P8"/>
    <mergeCell ref="D10:F10"/>
    <mergeCell ref="D11:F11"/>
    <mergeCell ref="D12:F12"/>
    <mergeCell ref="D13:F13"/>
    <mergeCell ref="D19:F19"/>
    <mergeCell ref="D15:F15"/>
    <mergeCell ref="D18:F18"/>
    <mergeCell ref="D14:F14"/>
    <mergeCell ref="D16:F16"/>
    <mergeCell ref="A30:P30"/>
    <mergeCell ref="N25:Q25"/>
    <mergeCell ref="N26:Q26"/>
    <mergeCell ref="N27:Q27"/>
    <mergeCell ref="D17:F17"/>
    <mergeCell ref="G13:N15"/>
  </mergeCells>
  <printOptions horizontalCentered="1"/>
  <pageMargins left="0.48" right="0.31" top="1.27" bottom="0" header="1.03" footer="0.31496062992125984"/>
  <pageSetup fitToHeight="1"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Y41"/>
  <sheetViews>
    <sheetView view="pageBreakPreview" zoomScale="80" zoomScaleSheetLayoutView="80" zoomScalePageLayoutView="0" workbookViewId="0" topLeftCell="B1">
      <selection activeCell="B8" sqref="B8:B12"/>
    </sheetView>
  </sheetViews>
  <sheetFormatPr defaultColWidth="9.140625" defaultRowHeight="12.75"/>
  <cols>
    <col min="1" max="1" width="7.28125" style="178" customWidth="1"/>
    <col min="2" max="2" width="27.421875" style="178" customWidth="1"/>
    <col min="3" max="6" width="10.421875" style="178" customWidth="1"/>
    <col min="7" max="7" width="13.57421875" style="178" customWidth="1"/>
    <col min="8" max="8" width="9.57421875" style="178" customWidth="1"/>
    <col min="9" max="9" width="10.57421875" style="178" bestFit="1" customWidth="1"/>
    <col min="10" max="10" width="9.28125" style="178" bestFit="1" customWidth="1"/>
    <col min="11" max="11" width="12.28125" style="178" bestFit="1" customWidth="1"/>
    <col min="12" max="14" width="6.8515625" style="178" customWidth="1"/>
    <col min="15" max="15" width="12.28125" style="178" bestFit="1" customWidth="1"/>
    <col min="16" max="16" width="9.28125" style="178" bestFit="1" customWidth="1"/>
    <col min="17" max="17" width="8.00390625" style="178" bestFit="1" customWidth="1"/>
    <col min="18" max="18" width="9.28125" style="178" bestFit="1" customWidth="1"/>
    <col min="19" max="19" width="12.28125" style="178" bestFit="1" customWidth="1"/>
    <col min="20" max="22" width="8.8515625" style="178" customWidth="1"/>
    <col min="23" max="23" width="13.57421875" style="178" customWidth="1"/>
    <col min="24" max="16384" width="9.140625" style="178" customWidth="1"/>
  </cols>
  <sheetData>
    <row r="1" ht="15">
      <c r="W1" s="179" t="s">
        <v>733</v>
      </c>
    </row>
    <row r="2" spans="1:23" ht="15.75">
      <c r="A2" s="650" t="s">
        <v>0</v>
      </c>
      <c r="B2" s="650"/>
      <c r="C2" s="650"/>
      <c r="D2" s="650"/>
      <c r="E2" s="650"/>
      <c r="F2" s="650"/>
      <c r="G2" s="650"/>
      <c r="H2" s="650"/>
      <c r="I2" s="650"/>
      <c r="J2" s="650"/>
      <c r="K2" s="650"/>
      <c r="L2" s="650"/>
      <c r="M2" s="650"/>
      <c r="N2" s="650"/>
      <c r="O2" s="650"/>
      <c r="P2" s="650"/>
      <c r="Q2" s="650"/>
      <c r="R2" s="650"/>
      <c r="S2" s="650"/>
      <c r="T2" s="650"/>
      <c r="U2" s="650"/>
      <c r="V2" s="650"/>
      <c r="W2" s="650"/>
    </row>
    <row r="3" spans="1:25" ht="20.25">
      <c r="A3" s="651" t="s">
        <v>827</v>
      </c>
      <c r="B3" s="651"/>
      <c r="C3" s="651"/>
      <c r="D3" s="651"/>
      <c r="E3" s="651"/>
      <c r="F3" s="651"/>
      <c r="G3" s="651"/>
      <c r="H3" s="651"/>
      <c r="I3" s="651"/>
      <c r="J3" s="651"/>
      <c r="K3" s="651"/>
      <c r="L3" s="651"/>
      <c r="M3" s="651"/>
      <c r="N3" s="651"/>
      <c r="O3" s="651"/>
      <c r="P3" s="651"/>
      <c r="Q3" s="651"/>
      <c r="R3" s="651"/>
      <c r="S3" s="651"/>
      <c r="T3" s="651"/>
      <c r="U3" s="651"/>
      <c r="V3" s="651"/>
      <c r="W3" s="651"/>
      <c r="X3" s="127"/>
      <c r="Y3" s="127"/>
    </row>
    <row r="4" spans="3:23" ht="18">
      <c r="C4" s="180"/>
      <c r="D4" s="180"/>
      <c r="E4" s="180"/>
      <c r="F4" s="180"/>
      <c r="G4" s="180"/>
      <c r="H4" s="180"/>
      <c r="I4" s="180"/>
      <c r="J4" s="180"/>
      <c r="K4" s="180"/>
      <c r="L4" s="180"/>
      <c r="M4" s="180"/>
      <c r="N4" s="180"/>
      <c r="O4" s="180"/>
      <c r="P4" s="180"/>
      <c r="Q4" s="180"/>
      <c r="R4" s="180"/>
      <c r="S4" s="180"/>
      <c r="T4" s="180"/>
      <c r="U4" s="180"/>
      <c r="V4" s="180"/>
      <c r="W4" s="180"/>
    </row>
    <row r="5" spans="1:23" ht="15.75">
      <c r="A5" s="652" t="s">
        <v>830</v>
      </c>
      <c r="B5" s="652"/>
      <c r="C5" s="652"/>
      <c r="D5" s="652"/>
      <c r="E5" s="652"/>
      <c r="F5" s="652"/>
      <c r="G5" s="652"/>
      <c r="H5" s="652"/>
      <c r="I5" s="652"/>
      <c r="J5" s="652"/>
      <c r="K5" s="652"/>
      <c r="L5" s="652"/>
      <c r="M5" s="652"/>
      <c r="N5" s="652"/>
      <c r="O5" s="652"/>
      <c r="P5" s="652"/>
      <c r="Q5" s="652"/>
      <c r="R5" s="652"/>
      <c r="S5" s="652"/>
      <c r="T5" s="652"/>
      <c r="U5" s="652"/>
      <c r="V5" s="652"/>
      <c r="W5" s="652"/>
    </row>
    <row r="6" spans="12:23" ht="15">
      <c r="L6" s="90"/>
      <c r="M6" s="90"/>
      <c r="N6" s="90"/>
      <c r="O6" s="90" t="s">
        <v>11</v>
      </c>
      <c r="P6" s="90"/>
      <c r="Q6" s="90"/>
      <c r="R6" s="90"/>
      <c r="S6" s="90"/>
      <c r="V6" s="654" t="s">
        <v>262</v>
      </c>
      <c r="W6" s="655"/>
    </row>
    <row r="7" spans="1:23" ht="12.75">
      <c r="A7" s="589" t="s">
        <v>491</v>
      </c>
      <c r="B7" s="589"/>
      <c r="P7" s="656" t="s">
        <v>989</v>
      </c>
      <c r="Q7" s="656"/>
      <c r="R7" s="656"/>
      <c r="S7" s="656"/>
      <c r="T7" s="656"/>
      <c r="U7" s="656"/>
      <c r="V7" s="656"/>
      <c r="W7" s="656"/>
    </row>
    <row r="8" spans="1:23" s="355" customFormat="1" ht="35.25" customHeight="1">
      <c r="A8" s="653" t="s">
        <v>2</v>
      </c>
      <c r="B8" s="653" t="s">
        <v>149</v>
      </c>
      <c r="C8" s="653" t="s">
        <v>150</v>
      </c>
      <c r="D8" s="653"/>
      <c r="E8" s="653"/>
      <c r="F8" s="653"/>
      <c r="G8" s="653" t="s">
        <v>151</v>
      </c>
      <c r="H8" s="653" t="s">
        <v>562</v>
      </c>
      <c r="I8" s="653"/>
      <c r="J8" s="653"/>
      <c r="K8" s="653"/>
      <c r="L8" s="653"/>
      <c r="M8" s="653"/>
      <c r="N8" s="653"/>
      <c r="O8" s="653"/>
      <c r="P8" s="653" t="s">
        <v>179</v>
      </c>
      <c r="Q8" s="653"/>
      <c r="R8" s="653"/>
      <c r="S8" s="653"/>
      <c r="T8" s="653"/>
      <c r="U8" s="653"/>
      <c r="V8" s="653"/>
      <c r="W8" s="653"/>
    </row>
    <row r="9" spans="1:23" s="355" customFormat="1" ht="15">
      <c r="A9" s="653"/>
      <c r="B9" s="653"/>
      <c r="C9" s="653" t="s">
        <v>263</v>
      </c>
      <c r="D9" s="653" t="s">
        <v>41</v>
      </c>
      <c r="E9" s="653" t="s">
        <v>42</v>
      </c>
      <c r="F9" s="653" t="s">
        <v>16</v>
      </c>
      <c r="G9" s="653"/>
      <c r="H9" s="653" t="s">
        <v>180</v>
      </c>
      <c r="I9" s="653"/>
      <c r="J9" s="653"/>
      <c r="K9" s="653"/>
      <c r="L9" s="653" t="s">
        <v>168</v>
      </c>
      <c r="M9" s="653"/>
      <c r="N9" s="653"/>
      <c r="O9" s="653"/>
      <c r="P9" s="653" t="s">
        <v>152</v>
      </c>
      <c r="Q9" s="653"/>
      <c r="R9" s="653"/>
      <c r="S9" s="653"/>
      <c r="T9" s="653" t="s">
        <v>167</v>
      </c>
      <c r="U9" s="653"/>
      <c r="V9" s="653"/>
      <c r="W9" s="653"/>
    </row>
    <row r="10" spans="1:23" s="355" customFormat="1" ht="15" customHeight="1">
      <c r="A10" s="653"/>
      <c r="B10" s="653"/>
      <c r="C10" s="653"/>
      <c r="D10" s="653"/>
      <c r="E10" s="653"/>
      <c r="F10" s="653"/>
      <c r="G10" s="653"/>
      <c r="H10" s="653" t="s">
        <v>153</v>
      </c>
      <c r="I10" s="653"/>
      <c r="J10" s="653"/>
      <c r="K10" s="653" t="s">
        <v>154</v>
      </c>
      <c r="L10" s="653" t="s">
        <v>153</v>
      </c>
      <c r="M10" s="653"/>
      <c r="N10" s="653"/>
      <c r="O10" s="653" t="s">
        <v>154</v>
      </c>
      <c r="P10" s="653" t="s">
        <v>153</v>
      </c>
      <c r="Q10" s="653"/>
      <c r="R10" s="653"/>
      <c r="S10" s="653" t="s">
        <v>154</v>
      </c>
      <c r="T10" s="653" t="s">
        <v>153</v>
      </c>
      <c r="U10" s="653"/>
      <c r="V10" s="653"/>
      <c r="W10" s="653" t="s">
        <v>154</v>
      </c>
    </row>
    <row r="11" spans="1:23" s="355" customFormat="1" ht="15" customHeight="1">
      <c r="A11" s="653"/>
      <c r="B11" s="653"/>
      <c r="C11" s="653"/>
      <c r="D11" s="653"/>
      <c r="E11" s="653"/>
      <c r="F11" s="653"/>
      <c r="G11" s="653"/>
      <c r="H11" s="653"/>
      <c r="I11" s="653"/>
      <c r="J11" s="653"/>
      <c r="K11" s="653"/>
      <c r="L11" s="653"/>
      <c r="M11" s="653"/>
      <c r="N11" s="653"/>
      <c r="O11" s="653"/>
      <c r="P11" s="653"/>
      <c r="Q11" s="653"/>
      <c r="R11" s="653"/>
      <c r="S11" s="653"/>
      <c r="T11" s="653"/>
      <c r="U11" s="653"/>
      <c r="V11" s="653"/>
      <c r="W11" s="653"/>
    </row>
    <row r="12" spans="1:23" s="355" customFormat="1" ht="15">
      <c r="A12" s="653"/>
      <c r="B12" s="653"/>
      <c r="C12" s="653"/>
      <c r="D12" s="653"/>
      <c r="E12" s="653"/>
      <c r="F12" s="653"/>
      <c r="G12" s="653"/>
      <c r="H12" s="182" t="s">
        <v>263</v>
      </c>
      <c r="I12" s="182" t="s">
        <v>41</v>
      </c>
      <c r="J12" s="183" t="s">
        <v>42</v>
      </c>
      <c r="K12" s="653"/>
      <c r="L12" s="182" t="s">
        <v>263</v>
      </c>
      <c r="M12" s="182" t="s">
        <v>41</v>
      </c>
      <c r="N12" s="182" t="s">
        <v>42</v>
      </c>
      <c r="O12" s="653"/>
      <c r="P12" s="182" t="s">
        <v>263</v>
      </c>
      <c r="Q12" s="182" t="s">
        <v>41</v>
      </c>
      <c r="R12" s="182" t="s">
        <v>42</v>
      </c>
      <c r="S12" s="653"/>
      <c r="T12" s="182" t="s">
        <v>263</v>
      </c>
      <c r="U12" s="182" t="s">
        <v>41</v>
      </c>
      <c r="V12" s="182" t="s">
        <v>42</v>
      </c>
      <c r="W12" s="653"/>
    </row>
    <row r="13" spans="1:23" ht="15">
      <c r="A13" s="181">
        <v>1</v>
      </c>
      <c r="B13" s="181">
        <v>2</v>
      </c>
      <c r="C13" s="181">
        <v>3</v>
      </c>
      <c r="D13" s="181">
        <v>4</v>
      </c>
      <c r="E13" s="181">
        <v>5</v>
      </c>
      <c r="F13" s="181">
        <v>6</v>
      </c>
      <c r="G13" s="181">
        <v>7</v>
      </c>
      <c r="H13" s="181">
        <v>8</v>
      </c>
      <c r="I13" s="181">
        <v>9</v>
      </c>
      <c r="J13" s="181">
        <v>10</v>
      </c>
      <c r="K13" s="181">
        <v>11</v>
      </c>
      <c r="L13" s="181">
        <v>12</v>
      </c>
      <c r="M13" s="181">
        <v>13</v>
      </c>
      <c r="N13" s="181">
        <v>14</v>
      </c>
      <c r="O13" s="181">
        <v>15</v>
      </c>
      <c r="P13" s="181">
        <v>16</v>
      </c>
      <c r="Q13" s="181">
        <v>17</v>
      </c>
      <c r="R13" s="181">
        <v>18</v>
      </c>
      <c r="S13" s="181">
        <v>19</v>
      </c>
      <c r="T13" s="181">
        <v>20</v>
      </c>
      <c r="U13" s="181">
        <v>21</v>
      </c>
      <c r="V13" s="181">
        <v>22</v>
      </c>
      <c r="W13" s="548">
        <v>23</v>
      </c>
    </row>
    <row r="14" spans="1:23" ht="15.75">
      <c r="A14" s="661" t="s">
        <v>213</v>
      </c>
      <c r="B14" s="661"/>
      <c r="C14" s="181"/>
      <c r="D14" s="181"/>
      <c r="E14" s="181"/>
      <c r="F14" s="181"/>
      <c r="G14" s="181"/>
      <c r="H14" s="181"/>
      <c r="I14" s="181"/>
      <c r="J14" s="181"/>
      <c r="K14" s="181"/>
      <c r="L14" s="181"/>
      <c r="M14" s="181"/>
      <c r="N14" s="181"/>
      <c r="O14" s="181"/>
      <c r="P14" s="181"/>
      <c r="Q14" s="181"/>
      <c r="R14" s="181"/>
      <c r="S14" s="181"/>
      <c r="T14" s="181"/>
      <c r="U14" s="181"/>
      <c r="V14" s="181"/>
      <c r="W14" s="181"/>
    </row>
    <row r="15" spans="1:23" ht="21.75" customHeight="1">
      <c r="A15" s="182">
        <v>1</v>
      </c>
      <c r="B15" s="380" t="s">
        <v>212</v>
      </c>
      <c r="C15" s="381">
        <v>683.2280000000001</v>
      </c>
      <c r="D15" s="381">
        <v>223.36300000000003</v>
      </c>
      <c r="E15" s="381">
        <v>407.309</v>
      </c>
      <c r="F15" s="381">
        <f>SUM(C15:E15)</f>
        <v>1313.9</v>
      </c>
      <c r="G15" s="522" t="s">
        <v>891</v>
      </c>
      <c r="H15" s="381">
        <v>683.2280000000001</v>
      </c>
      <c r="I15" s="381">
        <v>223.36300000000003</v>
      </c>
      <c r="J15" s="381">
        <v>407.309</v>
      </c>
      <c r="K15" s="522" t="s">
        <v>892</v>
      </c>
      <c r="L15" s="381">
        <v>4.238</v>
      </c>
      <c r="M15" s="381">
        <v>1.3855000000000002</v>
      </c>
      <c r="N15" s="381">
        <v>2.5265</v>
      </c>
      <c r="O15" s="522" t="s">
        <v>893</v>
      </c>
      <c r="P15" s="381">
        <v>578.266</v>
      </c>
      <c r="Q15" s="381">
        <v>189.04850000000002</v>
      </c>
      <c r="R15" s="381">
        <v>344.7355</v>
      </c>
      <c r="S15" s="522" t="s">
        <v>893</v>
      </c>
      <c r="T15" s="381">
        <v>578.266</v>
      </c>
      <c r="U15" s="381">
        <v>189.04850000000002</v>
      </c>
      <c r="V15" s="381">
        <v>344.7355</v>
      </c>
      <c r="W15" s="522" t="s">
        <v>894</v>
      </c>
    </row>
    <row r="16" spans="1:23" ht="21.75" customHeight="1">
      <c r="A16" s="182">
        <v>2</v>
      </c>
      <c r="B16" s="380" t="s">
        <v>155</v>
      </c>
      <c r="C16" s="381">
        <v>863.0856</v>
      </c>
      <c r="D16" s="381">
        <v>282.1626</v>
      </c>
      <c r="E16" s="381">
        <v>514.5318</v>
      </c>
      <c r="F16" s="381">
        <f>SUM(C16:E16)</f>
        <v>1659.78</v>
      </c>
      <c r="G16" s="522" t="s">
        <v>895</v>
      </c>
      <c r="H16" s="381">
        <v>863.0856</v>
      </c>
      <c r="I16" s="381">
        <v>282.1626</v>
      </c>
      <c r="J16" s="381">
        <v>514.5318</v>
      </c>
      <c r="K16" s="522" t="s">
        <v>896</v>
      </c>
      <c r="L16" s="381">
        <v>5.928</v>
      </c>
      <c r="M16" s="381">
        <v>1.9380000000000002</v>
      </c>
      <c r="N16" s="381">
        <v>3.5340000000000003</v>
      </c>
      <c r="O16" s="522" t="s">
        <v>897</v>
      </c>
      <c r="P16" s="381">
        <v>766.3656</v>
      </c>
      <c r="Q16" s="381">
        <v>250.54260000000002</v>
      </c>
      <c r="R16" s="381">
        <v>456.8718</v>
      </c>
      <c r="S16" s="522" t="s">
        <v>897</v>
      </c>
      <c r="T16" s="381">
        <v>766.3656</v>
      </c>
      <c r="U16" s="381">
        <v>250.54260000000002</v>
      </c>
      <c r="V16" s="381">
        <v>456.8718</v>
      </c>
      <c r="W16" s="522" t="s">
        <v>1008</v>
      </c>
    </row>
    <row r="17" spans="1:23" ht="21.75" customHeight="1">
      <c r="A17" s="182">
        <v>3</v>
      </c>
      <c r="B17" s="380" t="s">
        <v>156</v>
      </c>
      <c r="C17" s="381">
        <v>1092.6812</v>
      </c>
      <c r="D17" s="381">
        <v>357.22270000000003</v>
      </c>
      <c r="E17" s="381">
        <v>651.4060999999999</v>
      </c>
      <c r="F17" s="381">
        <f>SUM(C17:E17)</f>
        <v>2101.31</v>
      </c>
      <c r="G17" s="522" t="s">
        <v>1001</v>
      </c>
      <c r="H17" s="381">
        <v>1092.6812</v>
      </c>
      <c r="I17" s="381">
        <v>357.22270000000003</v>
      </c>
      <c r="J17" s="381">
        <v>651.4060999999999</v>
      </c>
      <c r="K17" s="522" t="s">
        <v>1003</v>
      </c>
      <c r="L17" s="381">
        <v>6.775599999999999</v>
      </c>
      <c r="M17" s="381">
        <v>2.2151</v>
      </c>
      <c r="N17" s="381">
        <v>4.0393</v>
      </c>
      <c r="O17" s="522" t="s">
        <v>1005</v>
      </c>
      <c r="P17" s="381">
        <v>982.4412</v>
      </c>
      <c r="Q17" s="381">
        <v>321.1827</v>
      </c>
      <c r="R17" s="381">
        <v>585.6861</v>
      </c>
      <c r="S17" s="522" t="s">
        <v>1005</v>
      </c>
      <c r="T17" s="381">
        <v>982.4412</v>
      </c>
      <c r="U17" s="381">
        <v>321.1827</v>
      </c>
      <c r="V17" s="381">
        <v>585.6861</v>
      </c>
      <c r="W17" s="522" t="s">
        <v>1009</v>
      </c>
    </row>
    <row r="18" spans="1:23" s="374" customFormat="1" ht="21.75" customHeight="1">
      <c r="A18" s="653" t="s">
        <v>551</v>
      </c>
      <c r="B18" s="653"/>
      <c r="C18" s="383">
        <f>SUM(C15:C17)</f>
        <v>2638.9948</v>
      </c>
      <c r="D18" s="383">
        <f>SUM(D15:D17)</f>
        <v>862.7483000000001</v>
      </c>
      <c r="E18" s="383">
        <f>SUM(E15:E17)</f>
        <v>1573.2468999999999</v>
      </c>
      <c r="F18" s="383">
        <f>SUM(F15:F17)</f>
        <v>5074.99</v>
      </c>
      <c r="G18" s="182"/>
      <c r="H18" s="383">
        <f>SUM(H15:H17)</f>
        <v>2638.9948</v>
      </c>
      <c r="I18" s="383">
        <f>SUM(I15:I17)</f>
        <v>862.7483000000001</v>
      </c>
      <c r="J18" s="383">
        <f>SUM(J15:J17)</f>
        <v>1573.2468999999999</v>
      </c>
      <c r="K18" s="383"/>
      <c r="L18" s="383">
        <f>L17+L16+L15</f>
        <v>16.941599999999998</v>
      </c>
      <c r="M18" s="383">
        <f>M17+M16+M15</f>
        <v>5.538600000000001</v>
      </c>
      <c r="N18" s="383">
        <f>N17+N16+N15</f>
        <v>10.0998</v>
      </c>
      <c r="O18" s="383"/>
      <c r="P18" s="383">
        <f>SUM(P15:P17)</f>
        <v>2327.0728</v>
      </c>
      <c r="Q18" s="383">
        <f>SUM(Q15:Q17)</f>
        <v>760.7738</v>
      </c>
      <c r="R18" s="383">
        <f>SUM(R15:R17)</f>
        <v>1387.2934</v>
      </c>
      <c r="S18" s="383"/>
      <c r="T18" s="383">
        <f>SUM(T15:T17)</f>
        <v>2327.0728</v>
      </c>
      <c r="U18" s="383">
        <f>SUM(U15:U17)</f>
        <v>760.7738</v>
      </c>
      <c r="V18" s="383">
        <f>SUM(V15:V17)</f>
        <v>1387.2934</v>
      </c>
      <c r="W18" s="383"/>
    </row>
    <row r="19" spans="1:23" ht="21.75" customHeight="1">
      <c r="A19" s="662" t="s">
        <v>214</v>
      </c>
      <c r="B19" s="662"/>
      <c r="C19" s="384"/>
      <c r="D19" s="384"/>
      <c r="E19" s="384"/>
      <c r="F19" s="384"/>
      <c r="G19" s="382"/>
      <c r="H19" s="384"/>
      <c r="I19" s="384"/>
      <c r="J19" s="384"/>
      <c r="K19" s="382"/>
      <c r="L19" s="382"/>
      <c r="M19" s="382"/>
      <c r="N19" s="382"/>
      <c r="O19" s="382"/>
      <c r="P19" s="381"/>
      <c r="Q19" s="381"/>
      <c r="R19" s="381"/>
      <c r="S19" s="382"/>
      <c r="T19" s="381"/>
      <c r="U19" s="381"/>
      <c r="V19" s="377"/>
      <c r="W19" s="382"/>
    </row>
    <row r="20" spans="1:23" ht="21.75" customHeight="1">
      <c r="A20" s="182">
        <v>4</v>
      </c>
      <c r="B20" s="380" t="s">
        <v>202</v>
      </c>
      <c r="C20" s="381">
        <v>0</v>
      </c>
      <c r="D20" s="381">
        <v>0</v>
      </c>
      <c r="E20" s="381">
        <v>0</v>
      </c>
      <c r="F20" s="381">
        <f>SUM(C20:E20)</f>
        <v>0</v>
      </c>
      <c r="G20" s="382"/>
      <c r="H20" s="381">
        <v>0</v>
      </c>
      <c r="I20" s="381">
        <v>0</v>
      </c>
      <c r="J20" s="381">
        <v>0</v>
      </c>
      <c r="K20" s="381"/>
      <c r="L20" s="381">
        <v>0</v>
      </c>
      <c r="M20" s="381">
        <v>0</v>
      </c>
      <c r="N20" s="381">
        <v>0</v>
      </c>
      <c r="O20" s="384"/>
      <c r="P20" s="381">
        <v>0</v>
      </c>
      <c r="Q20" s="381">
        <v>0</v>
      </c>
      <c r="R20" s="381">
        <v>0</v>
      </c>
      <c r="S20" s="384"/>
      <c r="T20" s="381">
        <v>0</v>
      </c>
      <c r="U20" s="381">
        <v>0</v>
      </c>
      <c r="V20" s="381">
        <v>0</v>
      </c>
      <c r="W20" s="382"/>
    </row>
    <row r="21" spans="1:23" ht="21.75" customHeight="1">
      <c r="A21" s="182">
        <v>5</v>
      </c>
      <c r="B21" s="380" t="s">
        <v>133</v>
      </c>
      <c r="C21" s="381">
        <v>22.906</v>
      </c>
      <c r="D21" s="381">
        <v>7.4885</v>
      </c>
      <c r="E21" s="381">
        <v>13.655499999999998</v>
      </c>
      <c r="F21" s="381">
        <f>SUM(C21:E21)</f>
        <v>44.05</v>
      </c>
      <c r="G21" s="522" t="s">
        <v>1002</v>
      </c>
      <c r="H21" s="381">
        <v>22.906</v>
      </c>
      <c r="I21" s="381">
        <v>7.4885</v>
      </c>
      <c r="J21" s="381">
        <v>13.655499999999998</v>
      </c>
      <c r="K21" s="547" t="s">
        <v>1004</v>
      </c>
      <c r="L21" s="381">
        <v>0</v>
      </c>
      <c r="M21" s="381">
        <v>0</v>
      </c>
      <c r="N21" s="381">
        <v>0</v>
      </c>
      <c r="O21" s="384"/>
      <c r="P21" s="381">
        <v>22.906</v>
      </c>
      <c r="Q21" s="381">
        <v>7.4885</v>
      </c>
      <c r="R21" s="381">
        <v>13.655499999999998</v>
      </c>
      <c r="S21" s="522" t="s">
        <v>1005</v>
      </c>
      <c r="T21" s="381">
        <v>22.906</v>
      </c>
      <c r="U21" s="381">
        <v>7.4885</v>
      </c>
      <c r="V21" s="381">
        <v>13.655499999999998</v>
      </c>
      <c r="W21" s="522" t="s">
        <v>1009</v>
      </c>
    </row>
    <row r="22" spans="1:23" s="374" customFormat="1" ht="21.75" customHeight="1">
      <c r="A22" s="653" t="s">
        <v>552</v>
      </c>
      <c r="B22" s="653"/>
      <c r="C22" s="383">
        <f>SUM(C20:C21)</f>
        <v>22.906</v>
      </c>
      <c r="D22" s="383">
        <f>SUM(D20:D21)</f>
        <v>7.4885</v>
      </c>
      <c r="E22" s="383">
        <f>SUM(E20:E21)</f>
        <v>13.655499999999998</v>
      </c>
      <c r="F22" s="383">
        <f>SUM(F20:F21)</f>
        <v>44.05</v>
      </c>
      <c r="G22" s="182"/>
      <c r="H22" s="383">
        <f>SUM(H20:H21)</f>
        <v>22.906</v>
      </c>
      <c r="I22" s="383">
        <f>SUM(I20:I21)</f>
        <v>7.4885</v>
      </c>
      <c r="J22" s="383">
        <f>SUM(J20:J21)</f>
        <v>13.655499999999998</v>
      </c>
      <c r="K22" s="182"/>
      <c r="L22" s="383">
        <f>SUM(L20:L21)</f>
        <v>0</v>
      </c>
      <c r="M22" s="383">
        <f>SUM(M20:M21)</f>
        <v>0</v>
      </c>
      <c r="N22" s="383">
        <f>SUM(N20:N21)</f>
        <v>0</v>
      </c>
      <c r="O22" s="385"/>
      <c r="P22" s="383">
        <f>SUM(P20:P21)</f>
        <v>22.906</v>
      </c>
      <c r="Q22" s="383">
        <f>SUM(Q20:Q21)</f>
        <v>7.4885</v>
      </c>
      <c r="R22" s="383">
        <f>SUM(R20:R21)</f>
        <v>13.655499999999998</v>
      </c>
      <c r="S22" s="182"/>
      <c r="T22" s="383">
        <f>SUM(T20:T21)</f>
        <v>22.906</v>
      </c>
      <c r="U22" s="383">
        <f>SUM(U20:U21)</f>
        <v>7.4885</v>
      </c>
      <c r="V22" s="383">
        <f>SUM(V20:V21)</f>
        <v>13.655499999999998</v>
      </c>
      <c r="W22" s="182"/>
    </row>
    <row r="23" spans="1:23" s="376" customFormat="1" ht="21.75" customHeight="1">
      <c r="A23" s="657" t="s">
        <v>34</v>
      </c>
      <c r="B23" s="657"/>
      <c r="C23" s="378">
        <f>C22+C18</f>
        <v>2661.9008</v>
      </c>
      <c r="D23" s="378">
        <f>D22+D18</f>
        <v>870.2368000000001</v>
      </c>
      <c r="E23" s="378">
        <f>E22+E18</f>
        <v>1586.9024</v>
      </c>
      <c r="F23" s="378">
        <f>F22+F18</f>
        <v>5119.04</v>
      </c>
      <c r="G23" s="375" t="s">
        <v>11</v>
      </c>
      <c r="H23" s="378">
        <f>H18+H22</f>
        <v>2661.9008</v>
      </c>
      <c r="I23" s="378">
        <f>I18+I22</f>
        <v>870.2368000000001</v>
      </c>
      <c r="J23" s="378">
        <f>J18+J22</f>
        <v>1586.9024</v>
      </c>
      <c r="K23" s="375"/>
      <c r="L23" s="378">
        <f>L18+L22</f>
        <v>16.941599999999998</v>
      </c>
      <c r="M23" s="378">
        <f>M18+M22</f>
        <v>5.538600000000001</v>
      </c>
      <c r="N23" s="378">
        <f>N18+N22</f>
        <v>10.0998</v>
      </c>
      <c r="O23" s="379"/>
      <c r="P23" s="378">
        <f>P18+P22</f>
        <v>2349.9788</v>
      </c>
      <c r="Q23" s="378">
        <f>Q18+Q22</f>
        <v>768.2623000000001</v>
      </c>
      <c r="R23" s="378">
        <f>R18+R22</f>
        <v>1400.9489</v>
      </c>
      <c r="S23" s="375"/>
      <c r="T23" s="378">
        <f>T22+T18</f>
        <v>2349.9788</v>
      </c>
      <c r="U23" s="378">
        <f>U22+U18</f>
        <v>768.2623000000001</v>
      </c>
      <c r="V23" s="378">
        <f>V22+V18</f>
        <v>1400.9489</v>
      </c>
      <c r="W23" s="375"/>
    </row>
    <row r="24" ht="12.75">
      <c r="K24" s="178" t="s">
        <v>11</v>
      </c>
    </row>
    <row r="25" spans="1:23" ht="14.25">
      <c r="A25" s="660" t="s">
        <v>169</v>
      </c>
      <c r="B25" s="660"/>
      <c r="C25" s="660"/>
      <c r="D25" s="660"/>
      <c r="E25" s="660"/>
      <c r="F25" s="660"/>
      <c r="G25" s="660"/>
      <c r="H25" s="660"/>
      <c r="I25" s="660"/>
      <c r="J25" s="660"/>
      <c r="K25" s="660"/>
      <c r="L25" s="660"/>
      <c r="M25" s="660"/>
      <c r="N25" s="660"/>
      <c r="O25" s="660"/>
      <c r="P25" s="660"/>
      <c r="Q25" s="660"/>
      <c r="R25" s="660"/>
      <c r="S25" s="660"/>
      <c r="T25" s="660"/>
      <c r="U25" s="660"/>
      <c r="V25" s="660"/>
      <c r="W25" s="660"/>
    </row>
    <row r="26" spans="1:23" s="388" customFormat="1" ht="15.75">
      <c r="A26" s="387" t="s">
        <v>529</v>
      </c>
      <c r="B26" s="387" t="s">
        <v>689</v>
      </c>
      <c r="C26" s="387"/>
      <c r="D26" s="387"/>
      <c r="E26" s="387"/>
      <c r="F26" s="387"/>
      <c r="G26" s="387"/>
      <c r="H26" s="387"/>
      <c r="I26" s="387"/>
      <c r="J26" s="387"/>
      <c r="K26" s="387"/>
      <c r="L26" s="387"/>
      <c r="M26" s="387"/>
      <c r="N26" s="387"/>
      <c r="O26" s="387"/>
      <c r="P26" s="387"/>
      <c r="Q26" s="387"/>
      <c r="R26" s="387"/>
      <c r="S26" s="387"/>
      <c r="T26" s="387"/>
      <c r="U26" s="387"/>
      <c r="V26" s="387"/>
      <c r="W26" s="387" t="s">
        <v>11</v>
      </c>
    </row>
    <row r="27" spans="1:19" ht="12.75">
      <c r="A27" s="89"/>
      <c r="B27" s="89"/>
      <c r="C27" s="89"/>
      <c r="D27" s="89"/>
      <c r="E27" s="89"/>
      <c r="F27" s="89"/>
      <c r="G27" s="89"/>
      <c r="H27" s="89"/>
      <c r="I27" s="89"/>
      <c r="J27" s="89"/>
      <c r="K27" s="89"/>
      <c r="L27" s="89" t="s">
        <v>11</v>
      </c>
      <c r="M27" s="89"/>
      <c r="N27" s="89"/>
      <c r="O27" s="89"/>
      <c r="P27" s="89"/>
      <c r="Q27" s="89"/>
      <c r="R27" s="89"/>
      <c r="S27" s="89"/>
    </row>
    <row r="28" spans="1:23" ht="15.75" customHeight="1">
      <c r="A28" s="100"/>
      <c r="B28" s="451"/>
      <c r="C28" s="100"/>
      <c r="D28" s="100"/>
      <c r="E28" s="100"/>
      <c r="F28" s="100"/>
      <c r="G28" s="100"/>
      <c r="H28" s="100"/>
      <c r="I28" s="100"/>
      <c r="J28" s="100"/>
      <c r="K28" s="100"/>
      <c r="L28" s="100"/>
      <c r="M28" s="100"/>
      <c r="N28" s="100"/>
      <c r="P28" s="131"/>
      <c r="Q28" s="131"/>
      <c r="R28" s="131"/>
      <c r="S28" s="659"/>
      <c r="T28" s="659"/>
      <c r="U28" s="659"/>
      <c r="V28" s="659"/>
      <c r="W28" s="659"/>
    </row>
    <row r="29" spans="2:23" ht="15.75" customHeight="1">
      <c r="B29" s="131"/>
      <c r="C29" s="131"/>
      <c r="D29" s="131"/>
      <c r="E29" s="131"/>
      <c r="F29" s="131"/>
      <c r="G29" s="131"/>
      <c r="H29" s="131"/>
      <c r="I29" s="131"/>
      <c r="J29" s="131"/>
      <c r="K29" s="131"/>
      <c r="L29" s="131"/>
      <c r="M29" s="131"/>
      <c r="N29" s="131"/>
      <c r="O29" s="131"/>
      <c r="P29" s="131"/>
      <c r="Q29" s="131"/>
      <c r="R29" s="131"/>
      <c r="S29" s="659" t="s">
        <v>1023</v>
      </c>
      <c r="T29" s="659"/>
      <c r="U29" s="659"/>
      <c r="V29" s="659"/>
      <c r="W29" s="659"/>
    </row>
    <row r="30" spans="1:23" ht="15.75" customHeight="1">
      <c r="A30" s="388" t="s">
        <v>19</v>
      </c>
      <c r="B30" s="131"/>
      <c r="C30" s="131"/>
      <c r="D30" s="131"/>
      <c r="E30" s="131"/>
      <c r="F30" s="131"/>
      <c r="G30" s="131"/>
      <c r="H30" s="131"/>
      <c r="I30" s="131"/>
      <c r="J30" s="131"/>
      <c r="K30" s="131"/>
      <c r="L30" s="131"/>
      <c r="M30" s="131"/>
      <c r="N30" s="131"/>
      <c r="O30" s="131"/>
      <c r="P30" s="131"/>
      <c r="Q30" s="131"/>
      <c r="R30" s="131"/>
      <c r="S30" s="659" t="s">
        <v>504</v>
      </c>
      <c r="T30" s="659"/>
      <c r="U30" s="659"/>
      <c r="V30" s="659"/>
      <c r="W30" s="659"/>
    </row>
    <row r="31" spans="1:21" ht="12.75">
      <c r="A31" s="89"/>
      <c r="B31" s="89"/>
      <c r="C31" s="89"/>
      <c r="D31" s="89"/>
      <c r="E31" s="89"/>
      <c r="F31" s="89"/>
      <c r="G31" s="89"/>
      <c r="H31" s="89"/>
      <c r="I31" s="89"/>
      <c r="J31" s="89"/>
      <c r="K31" s="89"/>
      <c r="L31" s="89"/>
      <c r="M31" s="89"/>
      <c r="N31" s="89"/>
      <c r="S31" s="658" t="s">
        <v>81</v>
      </c>
      <c r="T31" s="658"/>
      <c r="U31" s="658"/>
    </row>
    <row r="33" spans="8:12" ht="14.25">
      <c r="H33" s="393"/>
      <c r="I33" s="394"/>
      <c r="J33" s="393"/>
      <c r="K33" s="393"/>
      <c r="L33" s="393"/>
    </row>
    <row r="34" spans="8:12" ht="14.25">
      <c r="H34" s="393"/>
      <c r="I34" s="394"/>
      <c r="J34" s="393"/>
      <c r="K34" s="393"/>
      <c r="L34" s="393"/>
    </row>
    <row r="35" spans="8:12" ht="14.25">
      <c r="H35" s="393"/>
      <c r="I35" s="394"/>
      <c r="J35" s="393"/>
      <c r="K35" s="393"/>
      <c r="L35" s="393"/>
    </row>
    <row r="36" spans="8:12" ht="12.75">
      <c r="H36" s="393"/>
      <c r="I36" s="393"/>
      <c r="J36" s="393"/>
      <c r="K36" s="393"/>
      <c r="L36" s="393"/>
    </row>
    <row r="37" spans="8:12" ht="12.75">
      <c r="H37" s="393"/>
      <c r="I37" s="393"/>
      <c r="J37" s="393"/>
      <c r="K37" s="393"/>
      <c r="L37" s="393"/>
    </row>
    <row r="38" spans="8:12" ht="12.75">
      <c r="H38" s="393"/>
      <c r="I38" s="393"/>
      <c r="J38" s="393"/>
      <c r="K38" s="393"/>
      <c r="L38" s="393"/>
    </row>
    <row r="39" spans="8:12" ht="12.75">
      <c r="H39" s="393"/>
      <c r="I39" s="393"/>
      <c r="J39" s="393"/>
      <c r="K39" s="393"/>
      <c r="L39" s="393"/>
    </row>
    <row r="40" spans="8:12" ht="12.75">
      <c r="H40" s="393"/>
      <c r="I40" s="393"/>
      <c r="J40" s="395"/>
      <c r="K40" s="393"/>
      <c r="L40" s="393"/>
    </row>
    <row r="41" spans="8:12" ht="12.75">
      <c r="H41" s="393"/>
      <c r="I41" s="393"/>
      <c r="J41" s="393"/>
      <c r="K41" s="393"/>
      <c r="L41" s="393"/>
    </row>
  </sheetData>
  <sheetProtection/>
  <mergeCells count="38">
    <mergeCell ref="S29:W29"/>
    <mergeCell ref="A18:B18"/>
    <mergeCell ref="A22:B22"/>
    <mergeCell ref="L9:O9"/>
    <mergeCell ref="A14:B14"/>
    <mergeCell ref="A19:B19"/>
    <mergeCell ref="T10:V11"/>
    <mergeCell ref="H10:J11"/>
    <mergeCell ref="K10:K12"/>
    <mergeCell ref="L10:N11"/>
    <mergeCell ref="S31:U31"/>
    <mergeCell ref="S10:S12"/>
    <mergeCell ref="O10:O12"/>
    <mergeCell ref="S30:W30"/>
    <mergeCell ref="T9:W9"/>
    <mergeCell ref="P9:S9"/>
    <mergeCell ref="P10:R11"/>
    <mergeCell ref="A25:W25"/>
    <mergeCell ref="S28:W28"/>
    <mergeCell ref="W10:W12"/>
    <mergeCell ref="A23:B23"/>
    <mergeCell ref="A8:A12"/>
    <mergeCell ref="B8:B12"/>
    <mergeCell ref="G8:G12"/>
    <mergeCell ref="E9:E12"/>
    <mergeCell ref="H9:K9"/>
    <mergeCell ref="C9:C12"/>
    <mergeCell ref="D9:D12"/>
    <mergeCell ref="A2:W2"/>
    <mergeCell ref="A3:W3"/>
    <mergeCell ref="A5:W5"/>
    <mergeCell ref="C8:F8"/>
    <mergeCell ref="F9:F12"/>
    <mergeCell ref="V6:W6"/>
    <mergeCell ref="A7:B7"/>
    <mergeCell ref="P7:W7"/>
    <mergeCell ref="P8:W8"/>
    <mergeCell ref="H8:O8"/>
  </mergeCells>
  <printOptions horizontalCentered="1"/>
  <pageMargins left="0.7086614173228347" right="0.21" top="1.45" bottom="0" header="0.93" footer="0.31496062992125984"/>
  <pageSetup fitToHeight="1" fitToWidth="1" horizontalDpi="600" verticalDpi="600" orientation="landscape" paperSize="9" scale="57" r:id="rId1"/>
  <colBreaks count="1" manualBreakCount="1">
    <brk id="23" max="65535" man="1"/>
  </colBreaks>
</worksheet>
</file>

<file path=xl/worksheets/sheet60.xml><?xml version="1.0" encoding="utf-8"?>
<worksheet xmlns="http://schemas.openxmlformats.org/spreadsheetml/2006/main" xmlns:r="http://schemas.openxmlformats.org/officeDocument/2006/relationships">
  <sheetPr>
    <pageSetUpPr fitToPage="1"/>
  </sheetPr>
  <dimension ref="A1:Q30"/>
  <sheetViews>
    <sheetView view="pageBreakPreview" zoomScaleSheetLayoutView="100" zoomScalePageLayoutView="0" workbookViewId="0" topLeftCell="A1">
      <selection activeCell="G13" sqref="G13:N15"/>
    </sheetView>
  </sheetViews>
  <sheetFormatPr defaultColWidth="9.140625" defaultRowHeight="12.75"/>
  <cols>
    <col min="1" max="1" width="5.57421875" style="241" customWidth="1"/>
    <col min="2" max="2" width="11.00390625" style="241" customWidth="1"/>
    <col min="3" max="3" width="13.28125" style="241" customWidth="1"/>
    <col min="4" max="4" width="10.8515625" style="241" customWidth="1"/>
    <col min="5" max="5" width="1.1484375" style="241" customWidth="1"/>
    <col min="6" max="6" width="0.2890625" style="241" hidden="1" customWidth="1"/>
    <col min="7" max="7" width="8.7109375" style="241" customWidth="1"/>
    <col min="8" max="9" width="8.00390625" style="241" customWidth="1"/>
    <col min="10" max="12" width="8.140625" style="241" customWidth="1"/>
    <col min="13" max="13" width="10.140625" style="241" customWidth="1"/>
    <col min="14" max="14" width="11.421875" style="241" customWidth="1"/>
    <col min="15" max="15" width="10.140625" style="241" customWidth="1"/>
    <col min="16" max="16" width="11.28125" style="241" customWidth="1"/>
    <col min="17" max="16384" width="9.140625" style="241" customWidth="1"/>
  </cols>
  <sheetData>
    <row r="1" spans="4:16" ht="15">
      <c r="D1" s="955"/>
      <c r="E1" s="955"/>
      <c r="F1" s="955"/>
      <c r="G1" s="955"/>
      <c r="O1" s="952" t="s">
        <v>772</v>
      </c>
      <c r="P1" s="952"/>
    </row>
    <row r="2" spans="1:16" ht="15.75">
      <c r="A2" s="954" t="s">
        <v>0</v>
      </c>
      <c r="B2" s="954"/>
      <c r="C2" s="954"/>
      <c r="D2" s="954"/>
      <c r="E2" s="954"/>
      <c r="F2" s="954"/>
      <c r="G2" s="954"/>
      <c r="H2" s="954"/>
      <c r="I2" s="954"/>
      <c r="J2" s="954"/>
      <c r="K2" s="954"/>
      <c r="L2" s="954"/>
      <c r="M2" s="954"/>
      <c r="N2" s="954"/>
      <c r="O2" s="954"/>
      <c r="P2" s="954"/>
    </row>
    <row r="3" spans="1:16" ht="20.25">
      <c r="A3" s="983" t="s">
        <v>827</v>
      </c>
      <c r="B3" s="983"/>
      <c r="C3" s="983"/>
      <c r="D3" s="983"/>
      <c r="E3" s="983"/>
      <c r="F3" s="983"/>
      <c r="G3" s="983"/>
      <c r="H3" s="983"/>
      <c r="I3" s="983"/>
      <c r="J3" s="983"/>
      <c r="K3" s="983"/>
      <c r="L3" s="983"/>
      <c r="M3" s="983"/>
      <c r="N3" s="983"/>
      <c r="O3" s="983"/>
      <c r="P3" s="983"/>
    </row>
    <row r="5" spans="1:16" s="253" customFormat="1" ht="15">
      <c r="A5" s="986" t="s">
        <v>882</v>
      </c>
      <c r="B5" s="986"/>
      <c r="C5" s="986"/>
      <c r="D5" s="986"/>
      <c r="E5" s="986"/>
      <c r="F5" s="986"/>
      <c r="G5" s="986"/>
      <c r="H5" s="986"/>
      <c r="I5" s="986"/>
      <c r="J5" s="986"/>
      <c r="K5" s="986"/>
      <c r="L5" s="986"/>
      <c r="M5" s="986"/>
      <c r="N5" s="986"/>
      <c r="O5" s="986"/>
      <c r="P5" s="986"/>
    </row>
    <row r="6" spans="1:16" ht="12.75">
      <c r="A6" s="960"/>
      <c r="B6" s="960"/>
      <c r="C6" s="960"/>
      <c r="D6" s="960"/>
      <c r="E6" s="960"/>
      <c r="F6" s="960"/>
      <c r="G6" s="960"/>
      <c r="H6" s="960"/>
      <c r="I6" s="960"/>
      <c r="J6" s="960"/>
      <c r="K6" s="960"/>
      <c r="L6" s="960"/>
      <c r="M6" s="960"/>
      <c r="N6" s="960"/>
      <c r="O6" s="960"/>
      <c r="P6" s="960"/>
    </row>
    <row r="7" spans="1:16" ht="12.75">
      <c r="A7" s="589" t="s">
        <v>491</v>
      </c>
      <c r="B7" s="589"/>
      <c r="D7" s="250"/>
      <c r="E7" s="250"/>
      <c r="J7" s="961"/>
      <c r="K7" s="961"/>
      <c r="L7" s="961"/>
      <c r="M7" s="961"/>
      <c r="N7" s="961"/>
      <c r="O7" s="961"/>
      <c r="P7" s="961"/>
    </row>
    <row r="8" spans="1:16" ht="30.75" customHeight="1">
      <c r="A8" s="962" t="s">
        <v>520</v>
      </c>
      <c r="B8" s="962" t="s">
        <v>3</v>
      </c>
      <c r="C8" s="984" t="s">
        <v>709</v>
      </c>
      <c r="D8" s="950" t="s">
        <v>82</v>
      </c>
      <c r="E8" s="976"/>
      <c r="F8" s="977"/>
      <c r="G8" s="956" t="s">
        <v>936</v>
      </c>
      <c r="H8" s="957"/>
      <c r="I8" s="957"/>
      <c r="J8" s="958"/>
      <c r="K8" s="956" t="s">
        <v>928</v>
      </c>
      <c r="L8" s="957"/>
      <c r="M8" s="957"/>
      <c r="N8" s="957"/>
      <c r="O8" s="957"/>
      <c r="P8" s="957"/>
    </row>
    <row r="9" spans="1:16" ht="44.25" customHeight="1">
      <c r="A9" s="962"/>
      <c r="B9" s="962"/>
      <c r="C9" s="985"/>
      <c r="D9" s="951"/>
      <c r="E9" s="978"/>
      <c r="F9" s="979"/>
      <c r="G9" s="452" t="s">
        <v>181</v>
      </c>
      <c r="H9" s="452" t="s">
        <v>113</v>
      </c>
      <c r="I9" s="452" t="s">
        <v>114</v>
      </c>
      <c r="J9" s="452" t="s">
        <v>456</v>
      </c>
      <c r="K9" s="536" t="s">
        <v>16</v>
      </c>
      <c r="L9" s="536" t="s">
        <v>929</v>
      </c>
      <c r="M9" s="536" t="s">
        <v>930</v>
      </c>
      <c r="N9" s="536" t="s">
        <v>931</v>
      </c>
      <c r="O9" s="536" t="s">
        <v>932</v>
      </c>
      <c r="P9" s="536" t="s">
        <v>933</v>
      </c>
    </row>
    <row r="10" spans="1:16" s="248" customFormat="1" ht="12.75">
      <c r="A10" s="243">
        <v>1</v>
      </c>
      <c r="B10" s="243">
        <v>2</v>
      </c>
      <c r="C10" s="243">
        <v>3</v>
      </c>
      <c r="D10" s="980">
        <v>4</v>
      </c>
      <c r="E10" s="981"/>
      <c r="F10" s="982"/>
      <c r="G10" s="243">
        <v>5</v>
      </c>
      <c r="H10" s="243">
        <v>6</v>
      </c>
      <c r="I10" s="243">
        <v>7</v>
      </c>
      <c r="J10" s="243">
        <v>8</v>
      </c>
      <c r="K10" s="536">
        <v>9</v>
      </c>
      <c r="L10" s="536">
        <v>10</v>
      </c>
      <c r="M10" s="536">
        <v>11</v>
      </c>
      <c r="N10" s="536">
        <v>12</v>
      </c>
      <c r="O10" s="536">
        <v>13</v>
      </c>
      <c r="P10" s="536">
        <v>14</v>
      </c>
    </row>
    <row r="11" spans="1:16" ht="12.75">
      <c r="A11" s="8">
        <v>1</v>
      </c>
      <c r="B11" s="19" t="s">
        <v>492</v>
      </c>
      <c r="C11" s="244"/>
      <c r="D11" s="964"/>
      <c r="E11" s="965"/>
      <c r="F11" s="966"/>
      <c r="G11" s="244"/>
      <c r="H11" s="244"/>
      <c r="I11" s="244"/>
      <c r="J11" s="244"/>
      <c r="K11" s="244"/>
      <c r="L11" s="244"/>
      <c r="M11" s="244"/>
      <c r="N11" s="244"/>
      <c r="O11" s="244"/>
      <c r="P11" s="251"/>
    </row>
    <row r="12" spans="1:16" ht="12.75">
      <c r="A12" s="8">
        <v>2</v>
      </c>
      <c r="B12" s="19" t="s">
        <v>493</v>
      </c>
      <c r="C12" s="244"/>
      <c r="D12" s="964"/>
      <c r="E12" s="965"/>
      <c r="F12" s="966"/>
      <c r="G12" s="244"/>
      <c r="H12" s="244"/>
      <c r="I12" s="244"/>
      <c r="J12" s="244"/>
      <c r="K12" s="244"/>
      <c r="L12" s="244"/>
      <c r="M12" s="244"/>
      <c r="N12" s="244"/>
      <c r="O12" s="244"/>
      <c r="P12" s="251"/>
    </row>
    <row r="13" spans="1:16" ht="12.75">
      <c r="A13" s="8">
        <v>3</v>
      </c>
      <c r="B13" s="19" t="s">
        <v>494</v>
      </c>
      <c r="C13" s="244"/>
      <c r="D13" s="964"/>
      <c r="E13" s="965"/>
      <c r="F13" s="966"/>
      <c r="G13" s="967" t="s">
        <v>530</v>
      </c>
      <c r="H13" s="968"/>
      <c r="I13" s="968"/>
      <c r="J13" s="968"/>
      <c r="K13" s="968"/>
      <c r="L13" s="968"/>
      <c r="M13" s="968"/>
      <c r="N13" s="969"/>
      <c r="O13" s="244"/>
      <c r="P13" s="251"/>
    </row>
    <row r="14" spans="1:16" ht="15.75" customHeight="1">
      <c r="A14" s="8">
        <v>4</v>
      </c>
      <c r="B14" s="19" t="s">
        <v>495</v>
      </c>
      <c r="C14" s="244"/>
      <c r="D14" s="964"/>
      <c r="E14" s="965"/>
      <c r="F14" s="966"/>
      <c r="G14" s="970"/>
      <c r="H14" s="971"/>
      <c r="I14" s="971"/>
      <c r="J14" s="971"/>
      <c r="K14" s="971"/>
      <c r="L14" s="971"/>
      <c r="M14" s="971"/>
      <c r="N14" s="972"/>
      <c r="O14" s="244"/>
      <c r="P14" s="251"/>
    </row>
    <row r="15" spans="1:16" ht="12.75">
      <c r="A15" s="8">
        <v>5</v>
      </c>
      <c r="B15" s="19" t="s">
        <v>496</v>
      </c>
      <c r="C15" s="244"/>
      <c r="D15" s="964"/>
      <c r="E15" s="965"/>
      <c r="F15" s="966"/>
      <c r="G15" s="973"/>
      <c r="H15" s="974"/>
      <c r="I15" s="974"/>
      <c r="J15" s="974"/>
      <c r="K15" s="974"/>
      <c r="L15" s="974"/>
      <c r="M15" s="974"/>
      <c r="N15" s="975"/>
      <c r="O15" s="244"/>
      <c r="P15" s="251"/>
    </row>
    <row r="16" spans="1:16" ht="12.75">
      <c r="A16" s="8">
        <v>6</v>
      </c>
      <c r="B16" s="19" t="s">
        <v>497</v>
      </c>
      <c r="C16" s="244"/>
      <c r="D16" s="964"/>
      <c r="E16" s="965"/>
      <c r="F16" s="966"/>
      <c r="G16" s="244"/>
      <c r="H16" s="244"/>
      <c r="I16" s="244"/>
      <c r="J16" s="244"/>
      <c r="K16" s="244"/>
      <c r="L16" s="244"/>
      <c r="M16" s="244"/>
      <c r="N16" s="244"/>
      <c r="O16" s="244"/>
      <c r="P16" s="251"/>
    </row>
    <row r="17" spans="1:16" ht="12.75">
      <c r="A17" s="8">
        <v>7</v>
      </c>
      <c r="B17" s="19" t="s">
        <v>498</v>
      </c>
      <c r="C17" s="244"/>
      <c r="D17" s="964"/>
      <c r="E17" s="965"/>
      <c r="F17" s="966"/>
      <c r="G17" s="244"/>
      <c r="H17" s="244"/>
      <c r="I17" s="244"/>
      <c r="J17" s="244"/>
      <c r="K17" s="244"/>
      <c r="L17" s="244"/>
      <c r="M17" s="244"/>
      <c r="N17" s="244"/>
      <c r="O17" s="244"/>
      <c r="P17" s="251"/>
    </row>
    <row r="18" spans="1:16" ht="12.75">
      <c r="A18" s="8">
        <v>8</v>
      </c>
      <c r="B18" s="19" t="s">
        <v>499</v>
      </c>
      <c r="C18" s="244"/>
      <c r="D18" s="964"/>
      <c r="E18" s="965"/>
      <c r="F18" s="966"/>
      <c r="G18" s="244"/>
      <c r="H18" s="244"/>
      <c r="I18" s="244"/>
      <c r="J18" s="244"/>
      <c r="K18" s="244"/>
      <c r="L18" s="244"/>
      <c r="M18" s="244"/>
      <c r="N18" s="244"/>
      <c r="O18" s="244"/>
      <c r="P18" s="251"/>
    </row>
    <row r="19" spans="1:16" ht="12.75">
      <c r="A19" s="3"/>
      <c r="B19" s="27" t="s">
        <v>500</v>
      </c>
      <c r="C19" s="244"/>
      <c r="D19" s="964"/>
      <c r="E19" s="965"/>
      <c r="F19" s="966"/>
      <c r="G19" s="244"/>
      <c r="H19" s="244"/>
      <c r="I19" s="244"/>
      <c r="J19" s="244"/>
      <c r="K19" s="244"/>
      <c r="L19" s="244"/>
      <c r="M19" s="244"/>
      <c r="N19" s="244"/>
      <c r="O19" s="244"/>
      <c r="P19" s="251"/>
    </row>
    <row r="20" spans="1:5" ht="12.75">
      <c r="A20" s="246"/>
      <c r="B20" s="246"/>
      <c r="C20" s="246"/>
      <c r="D20" s="246"/>
      <c r="E20" s="246"/>
    </row>
    <row r="21" spans="1:16" s="230" customFormat="1" ht="12.75">
      <c r="A21" s="247" t="s">
        <v>8</v>
      </c>
      <c r="B21" s="486"/>
      <c r="C21" s="486"/>
      <c r="D21" s="246"/>
      <c r="E21" s="241"/>
      <c r="F21" s="241"/>
      <c r="G21" s="241"/>
      <c r="H21" s="241"/>
      <c r="I21" s="241"/>
      <c r="J21" s="241"/>
      <c r="K21" s="241"/>
      <c r="L21" s="241"/>
      <c r="M21" s="241"/>
      <c r="N21" s="241"/>
      <c r="O21" s="241"/>
      <c r="P21" s="241"/>
    </row>
    <row r="22" spans="1:16" s="230" customFormat="1" ht="12.75">
      <c r="A22" s="248" t="s">
        <v>9</v>
      </c>
      <c r="B22" s="248"/>
      <c r="C22" s="248"/>
      <c r="D22" s="241"/>
      <c r="E22" s="241"/>
      <c r="F22" s="241"/>
      <c r="G22" s="241"/>
      <c r="H22" s="241"/>
      <c r="I22" s="241"/>
      <c r="J22" s="241"/>
      <c r="K22" s="241"/>
      <c r="L22" s="241"/>
      <c r="M22" s="241"/>
      <c r="N22" s="241"/>
      <c r="O22" s="241"/>
      <c r="P22" s="241"/>
    </row>
    <row r="23" spans="1:16" s="230" customFormat="1" ht="12.75">
      <c r="A23" s="248" t="s">
        <v>10</v>
      </c>
      <c r="B23" s="248"/>
      <c r="C23" s="248"/>
      <c r="D23" s="241"/>
      <c r="E23" s="241"/>
      <c r="F23" s="241"/>
      <c r="G23" s="241"/>
      <c r="H23" s="241"/>
      <c r="I23" s="241"/>
      <c r="J23" s="241"/>
      <c r="K23" s="241"/>
      <c r="L23" s="241"/>
      <c r="M23" s="241"/>
      <c r="N23" s="241"/>
      <c r="O23" s="241"/>
      <c r="P23" s="241"/>
    </row>
    <row r="24" spans="1:3" ht="12.75">
      <c r="A24" s="248"/>
      <c r="B24" s="248"/>
      <c r="C24" s="248"/>
    </row>
    <row r="25" spans="1:17" s="230" customFormat="1" ht="12.75">
      <c r="A25" s="248" t="s">
        <v>12</v>
      </c>
      <c r="B25" s="241"/>
      <c r="C25" s="241"/>
      <c r="D25" s="241"/>
      <c r="E25" s="241"/>
      <c r="F25" s="241"/>
      <c r="G25" s="241"/>
      <c r="H25" s="248"/>
      <c r="I25" s="241"/>
      <c r="J25" s="248"/>
      <c r="K25" s="248"/>
      <c r="L25" s="248"/>
      <c r="M25" s="248"/>
      <c r="N25" s="963"/>
      <c r="O25" s="963"/>
      <c r="P25" s="963"/>
      <c r="Q25" s="963"/>
    </row>
    <row r="26" spans="1:17" s="230" customFormat="1" ht="12.75" customHeight="1">
      <c r="A26" s="241"/>
      <c r="B26" s="241"/>
      <c r="C26" s="241"/>
      <c r="D26" s="241"/>
      <c r="E26" s="241"/>
      <c r="F26" s="241"/>
      <c r="G26" s="241"/>
      <c r="H26" s="241"/>
      <c r="I26" s="248"/>
      <c r="J26" s="241"/>
      <c r="K26" s="297"/>
      <c r="L26" s="297"/>
      <c r="M26" s="297"/>
      <c r="N26" s="949" t="s">
        <v>1023</v>
      </c>
      <c r="O26" s="949"/>
      <c r="P26" s="949"/>
      <c r="Q26" s="949"/>
    </row>
    <row r="27" spans="1:17" s="230" customFormat="1" ht="12.75" customHeight="1">
      <c r="A27" s="241"/>
      <c r="B27" s="241"/>
      <c r="C27" s="241"/>
      <c r="D27" s="241"/>
      <c r="E27" s="241"/>
      <c r="F27" s="241"/>
      <c r="G27" s="241"/>
      <c r="H27" s="241"/>
      <c r="I27" s="241"/>
      <c r="J27" s="297"/>
      <c r="K27" s="297"/>
      <c r="L27" s="297"/>
      <c r="M27" s="297"/>
      <c r="N27" s="949" t="s">
        <v>503</v>
      </c>
      <c r="O27" s="949"/>
      <c r="P27" s="949"/>
      <c r="Q27" s="949"/>
    </row>
    <row r="28" spans="1:17" s="230" customFormat="1" ht="12.75">
      <c r="A28" s="248"/>
      <c r="B28" s="248"/>
      <c r="C28" s="241"/>
      <c r="D28" s="241"/>
      <c r="E28" s="241"/>
      <c r="F28" s="241"/>
      <c r="G28" s="241"/>
      <c r="H28" s="241"/>
      <c r="I28" s="241"/>
      <c r="J28" s="248"/>
      <c r="K28" s="248"/>
      <c r="L28" s="248"/>
      <c r="M28" s="248"/>
      <c r="N28" s="248"/>
      <c r="O28" s="420" t="s">
        <v>81</v>
      </c>
      <c r="P28" s="420"/>
      <c r="Q28" s="421"/>
    </row>
    <row r="30" spans="1:16" ht="12.75">
      <c r="A30" s="960"/>
      <c r="B30" s="960"/>
      <c r="C30" s="960"/>
      <c r="D30" s="960"/>
      <c r="E30" s="960"/>
      <c r="F30" s="960"/>
      <c r="G30" s="960"/>
      <c r="H30" s="960"/>
      <c r="I30" s="960"/>
      <c r="J30" s="960"/>
      <c r="K30" s="960"/>
      <c r="L30" s="960"/>
      <c r="M30" s="960"/>
      <c r="N30" s="960"/>
      <c r="O30" s="960"/>
      <c r="P30" s="960"/>
    </row>
  </sheetData>
  <sheetProtection/>
  <mergeCells count="29">
    <mergeCell ref="D1:G1"/>
    <mergeCell ref="O1:P1"/>
    <mergeCell ref="A2:P2"/>
    <mergeCell ref="A3:P3"/>
    <mergeCell ref="A5:P5"/>
    <mergeCell ref="J7:P7"/>
    <mergeCell ref="A8:A9"/>
    <mergeCell ref="B8:B9"/>
    <mergeCell ref="C8:C9"/>
    <mergeCell ref="D8:F9"/>
    <mergeCell ref="G8:J8"/>
    <mergeCell ref="A6:P6"/>
    <mergeCell ref="A7:B7"/>
    <mergeCell ref="K8:P8"/>
    <mergeCell ref="D12:F12"/>
    <mergeCell ref="D13:F13"/>
    <mergeCell ref="D14:F14"/>
    <mergeCell ref="D15:F15"/>
    <mergeCell ref="D10:F10"/>
    <mergeCell ref="D11:F11"/>
    <mergeCell ref="G13:N15"/>
    <mergeCell ref="A30:P30"/>
    <mergeCell ref="D16:F16"/>
    <mergeCell ref="D17:F17"/>
    <mergeCell ref="D18:F18"/>
    <mergeCell ref="D19:F19"/>
    <mergeCell ref="N25:Q25"/>
    <mergeCell ref="N26:Q26"/>
    <mergeCell ref="N27:Q27"/>
  </mergeCells>
  <printOptions horizontalCentered="1"/>
  <pageMargins left="0.45" right="0.18" top="0.91" bottom="0" header="0.67" footer="0.31496062992125984"/>
  <pageSetup fitToHeight="1" fitToWidth="1" horizontalDpi="600" verticalDpi="600" orientation="landscape" paperSize="9" r:id="rId1"/>
</worksheet>
</file>

<file path=xl/worksheets/sheet61.xml><?xml version="1.0" encoding="utf-8"?>
<worksheet xmlns="http://schemas.openxmlformats.org/spreadsheetml/2006/main" xmlns:r="http://schemas.openxmlformats.org/officeDocument/2006/relationships">
  <sheetPr>
    <pageSetUpPr fitToPage="1"/>
  </sheetPr>
  <dimension ref="A1:Q30"/>
  <sheetViews>
    <sheetView view="pageBreakPreview" zoomScaleSheetLayoutView="100" zoomScalePageLayoutView="0" workbookViewId="0" topLeftCell="A1">
      <selection activeCell="G13" sqref="G13:N15"/>
    </sheetView>
  </sheetViews>
  <sheetFormatPr defaultColWidth="9.140625" defaultRowHeight="12.75"/>
  <cols>
    <col min="1" max="1" width="6.57421875" style="241" customWidth="1"/>
    <col min="2" max="2" width="12.00390625" style="241" customWidth="1"/>
    <col min="3" max="3" width="17.28125" style="241" customWidth="1"/>
    <col min="4" max="4" width="10.8515625" style="241" customWidth="1"/>
    <col min="5" max="5" width="2.28125" style="241" customWidth="1"/>
    <col min="6" max="6" width="0.2890625" style="241" hidden="1" customWidth="1"/>
    <col min="7" max="7" width="8.7109375" style="241" customWidth="1"/>
    <col min="8" max="9" width="8.00390625" style="241" customWidth="1"/>
    <col min="10" max="10" width="8.140625" style="241" customWidth="1"/>
    <col min="11" max="11" width="9.28125" style="241" customWidth="1"/>
    <col min="12" max="12" width="10.00390625" style="241" customWidth="1"/>
    <col min="13" max="13" width="10.140625" style="241" customWidth="1"/>
    <col min="14" max="14" width="11.421875" style="241" customWidth="1"/>
    <col min="15" max="15" width="10.8515625" style="241" customWidth="1"/>
    <col min="16" max="16" width="11.421875" style="241" customWidth="1"/>
    <col min="17" max="16384" width="9.140625" style="241" customWidth="1"/>
  </cols>
  <sheetData>
    <row r="1" spans="4:16" ht="15">
      <c r="D1" s="955"/>
      <c r="E1" s="955"/>
      <c r="F1" s="955"/>
      <c r="G1" s="955"/>
      <c r="O1" s="952" t="s">
        <v>773</v>
      </c>
      <c r="P1" s="952"/>
    </row>
    <row r="2" spans="1:16" ht="15.75">
      <c r="A2" s="954" t="s">
        <v>0</v>
      </c>
      <c r="B2" s="954"/>
      <c r="C2" s="954"/>
      <c r="D2" s="954"/>
      <c r="E2" s="954"/>
      <c r="F2" s="954"/>
      <c r="G2" s="954"/>
      <c r="H2" s="954"/>
      <c r="I2" s="954"/>
      <c r="J2" s="954"/>
      <c r="K2" s="954"/>
      <c r="L2" s="954"/>
      <c r="M2" s="954"/>
      <c r="N2" s="954"/>
      <c r="O2" s="954"/>
      <c r="P2" s="954"/>
    </row>
    <row r="3" spans="1:16" ht="20.25">
      <c r="A3" s="983" t="s">
        <v>827</v>
      </c>
      <c r="B3" s="983"/>
      <c r="C3" s="983"/>
      <c r="D3" s="983"/>
      <c r="E3" s="983"/>
      <c r="F3" s="983"/>
      <c r="G3" s="983"/>
      <c r="H3" s="983"/>
      <c r="I3" s="983"/>
      <c r="J3" s="983"/>
      <c r="K3" s="983"/>
      <c r="L3" s="983"/>
      <c r="M3" s="983"/>
      <c r="N3" s="983"/>
      <c r="O3" s="983"/>
      <c r="P3" s="983"/>
    </row>
    <row r="5" spans="1:16" s="253" customFormat="1" ht="15">
      <c r="A5" s="986" t="s">
        <v>883</v>
      </c>
      <c r="B5" s="986"/>
      <c r="C5" s="986"/>
      <c r="D5" s="986"/>
      <c r="E5" s="986"/>
      <c r="F5" s="986"/>
      <c r="G5" s="986"/>
      <c r="H5" s="986"/>
      <c r="I5" s="986"/>
      <c r="J5" s="986"/>
      <c r="K5" s="986"/>
      <c r="L5" s="986"/>
      <c r="M5" s="986"/>
      <c r="N5" s="986"/>
      <c r="O5" s="986"/>
      <c r="P5" s="986"/>
    </row>
    <row r="6" spans="1:16" ht="12.75">
      <c r="A6" s="960"/>
      <c r="B6" s="960"/>
      <c r="C6" s="960"/>
      <c r="D6" s="960"/>
      <c r="E6" s="960"/>
      <c r="F6" s="960"/>
      <c r="G6" s="960"/>
      <c r="H6" s="960"/>
      <c r="I6" s="960"/>
      <c r="J6" s="960"/>
      <c r="K6" s="960"/>
      <c r="L6" s="960"/>
      <c r="M6" s="960"/>
      <c r="N6" s="960"/>
      <c r="O6" s="960"/>
      <c r="P6" s="960"/>
    </row>
    <row r="7" spans="1:16" ht="12.75">
      <c r="A7" s="589" t="s">
        <v>491</v>
      </c>
      <c r="B7" s="589"/>
      <c r="D7" s="250"/>
      <c r="E7" s="250"/>
      <c r="J7" s="961"/>
      <c r="K7" s="961"/>
      <c r="L7" s="961"/>
      <c r="M7" s="961"/>
      <c r="N7" s="961"/>
      <c r="O7" s="961"/>
      <c r="P7" s="961"/>
    </row>
    <row r="8" spans="1:16" s="404" customFormat="1" ht="30.75" customHeight="1">
      <c r="A8" s="962" t="s">
        <v>2</v>
      </c>
      <c r="B8" s="962" t="s">
        <v>3</v>
      </c>
      <c r="C8" s="984" t="s">
        <v>709</v>
      </c>
      <c r="D8" s="950" t="s">
        <v>82</v>
      </c>
      <c r="E8" s="976"/>
      <c r="F8" s="977"/>
      <c r="G8" s="956" t="s">
        <v>936</v>
      </c>
      <c r="H8" s="957"/>
      <c r="I8" s="957"/>
      <c r="J8" s="958"/>
      <c r="K8" s="956" t="s">
        <v>928</v>
      </c>
      <c r="L8" s="957"/>
      <c r="M8" s="957"/>
      <c r="N8" s="957"/>
      <c r="O8" s="957"/>
      <c r="P8" s="957"/>
    </row>
    <row r="9" spans="1:16" s="404" customFormat="1" ht="44.25" customHeight="1">
      <c r="A9" s="962"/>
      <c r="B9" s="962"/>
      <c r="C9" s="985"/>
      <c r="D9" s="951"/>
      <c r="E9" s="978"/>
      <c r="F9" s="979"/>
      <c r="G9" s="536" t="s">
        <v>181</v>
      </c>
      <c r="H9" s="536" t="s">
        <v>113</v>
      </c>
      <c r="I9" s="536" t="s">
        <v>114</v>
      </c>
      <c r="J9" s="536" t="s">
        <v>456</v>
      </c>
      <c r="K9" s="536" t="s">
        <v>16</v>
      </c>
      <c r="L9" s="536" t="s">
        <v>929</v>
      </c>
      <c r="M9" s="536" t="s">
        <v>930</v>
      </c>
      <c r="N9" s="536" t="s">
        <v>931</v>
      </c>
      <c r="O9" s="536" t="s">
        <v>932</v>
      </c>
      <c r="P9" s="536" t="s">
        <v>933</v>
      </c>
    </row>
    <row r="10" spans="1:16" s="248" customFormat="1" ht="12.75">
      <c r="A10" s="243">
        <v>1</v>
      </c>
      <c r="B10" s="243">
        <v>2</v>
      </c>
      <c r="C10" s="243">
        <v>3</v>
      </c>
      <c r="D10" s="980">
        <v>4</v>
      </c>
      <c r="E10" s="981"/>
      <c r="F10" s="982"/>
      <c r="G10" s="243">
        <v>5</v>
      </c>
      <c r="H10" s="243">
        <v>6</v>
      </c>
      <c r="I10" s="243">
        <v>7</v>
      </c>
      <c r="J10" s="243">
        <v>8</v>
      </c>
      <c r="K10" s="536">
        <v>9</v>
      </c>
      <c r="L10" s="536">
        <v>10</v>
      </c>
      <c r="M10" s="536">
        <v>11</v>
      </c>
      <c r="N10" s="536">
        <v>12</v>
      </c>
      <c r="O10" s="536">
        <v>13</v>
      </c>
      <c r="P10" s="536">
        <v>14</v>
      </c>
    </row>
    <row r="11" spans="1:16" ht="12.75">
      <c r="A11" s="8">
        <v>1</v>
      </c>
      <c r="B11" s="19" t="s">
        <v>492</v>
      </c>
      <c r="C11" s="244"/>
      <c r="D11" s="964"/>
      <c r="E11" s="965"/>
      <c r="F11" s="966"/>
      <c r="G11" s="244"/>
      <c r="H11" s="244"/>
      <c r="I11" s="244"/>
      <c r="J11" s="244"/>
      <c r="K11" s="244"/>
      <c r="L11" s="244"/>
      <c r="M11" s="244"/>
      <c r="N11" s="244"/>
      <c r="O11" s="244"/>
      <c r="P11" s="251"/>
    </row>
    <row r="12" spans="1:16" ht="12.75">
      <c r="A12" s="8">
        <v>2</v>
      </c>
      <c r="B12" s="19" t="s">
        <v>493</v>
      </c>
      <c r="C12" s="244"/>
      <c r="D12" s="964"/>
      <c r="E12" s="965"/>
      <c r="F12" s="966"/>
      <c r="G12" s="244"/>
      <c r="H12" s="244"/>
      <c r="I12" s="244"/>
      <c r="J12" s="244"/>
      <c r="K12" s="244"/>
      <c r="L12" s="244"/>
      <c r="M12" s="244"/>
      <c r="N12" s="244"/>
      <c r="O12" s="244"/>
      <c r="P12" s="251"/>
    </row>
    <row r="13" spans="1:16" ht="12.75">
      <c r="A13" s="8">
        <v>3</v>
      </c>
      <c r="B13" s="19" t="s">
        <v>494</v>
      </c>
      <c r="C13" s="244"/>
      <c r="D13" s="964"/>
      <c r="E13" s="965"/>
      <c r="F13" s="966"/>
      <c r="G13" s="967" t="s">
        <v>530</v>
      </c>
      <c r="H13" s="968"/>
      <c r="I13" s="968"/>
      <c r="J13" s="968"/>
      <c r="K13" s="968"/>
      <c r="L13" s="968"/>
      <c r="M13" s="968"/>
      <c r="N13" s="969"/>
      <c r="O13" s="244"/>
      <c r="P13" s="251"/>
    </row>
    <row r="14" spans="1:16" ht="12.75">
      <c r="A14" s="8">
        <v>4</v>
      </c>
      <c r="B14" s="19" t="s">
        <v>495</v>
      </c>
      <c r="C14" s="244"/>
      <c r="D14" s="964"/>
      <c r="E14" s="965"/>
      <c r="F14" s="966"/>
      <c r="G14" s="970"/>
      <c r="H14" s="971"/>
      <c r="I14" s="971"/>
      <c r="J14" s="971"/>
      <c r="K14" s="971"/>
      <c r="L14" s="971"/>
      <c r="M14" s="971"/>
      <c r="N14" s="972"/>
      <c r="O14" s="244"/>
      <c r="P14" s="251"/>
    </row>
    <row r="15" spans="1:16" ht="12.75">
      <c r="A15" s="8">
        <v>5</v>
      </c>
      <c r="B15" s="19" t="s">
        <v>496</v>
      </c>
      <c r="C15" s="244"/>
      <c r="D15" s="964"/>
      <c r="E15" s="965"/>
      <c r="F15" s="966"/>
      <c r="G15" s="973"/>
      <c r="H15" s="974"/>
      <c r="I15" s="974"/>
      <c r="J15" s="974"/>
      <c r="K15" s="974"/>
      <c r="L15" s="974"/>
      <c r="M15" s="974"/>
      <c r="N15" s="975"/>
      <c r="O15" s="244"/>
      <c r="P15" s="251"/>
    </row>
    <row r="16" spans="1:16" ht="12.75">
      <c r="A16" s="8">
        <v>6</v>
      </c>
      <c r="B16" s="19" t="s">
        <v>497</v>
      </c>
      <c r="C16" s="244"/>
      <c r="D16" s="964"/>
      <c r="E16" s="965"/>
      <c r="F16" s="966"/>
      <c r="G16" s="244"/>
      <c r="H16" s="244"/>
      <c r="I16" s="244"/>
      <c r="J16" s="244"/>
      <c r="K16" s="244"/>
      <c r="L16" s="244"/>
      <c r="M16" s="244"/>
      <c r="N16" s="244"/>
      <c r="O16" s="244"/>
      <c r="P16" s="251"/>
    </row>
    <row r="17" spans="1:16" ht="12.75">
      <c r="A17" s="8">
        <v>7</v>
      </c>
      <c r="B17" s="19" t="s">
        <v>498</v>
      </c>
      <c r="C17" s="244"/>
      <c r="D17" s="964"/>
      <c r="E17" s="965"/>
      <c r="F17" s="966"/>
      <c r="G17" s="244"/>
      <c r="H17" s="244"/>
      <c r="I17" s="244"/>
      <c r="J17" s="244"/>
      <c r="K17" s="244"/>
      <c r="L17" s="244"/>
      <c r="M17" s="244"/>
      <c r="N17" s="244"/>
      <c r="O17" s="244"/>
      <c r="P17" s="251"/>
    </row>
    <row r="18" spans="1:16" ht="12.75">
      <c r="A18" s="8">
        <v>8</v>
      </c>
      <c r="B18" s="19" t="s">
        <v>499</v>
      </c>
      <c r="C18" s="244"/>
      <c r="D18" s="964"/>
      <c r="E18" s="965"/>
      <c r="F18" s="966"/>
      <c r="G18" s="244"/>
      <c r="H18" s="244"/>
      <c r="I18" s="244"/>
      <c r="J18" s="244"/>
      <c r="K18" s="244"/>
      <c r="L18" s="244"/>
      <c r="M18" s="244"/>
      <c r="N18" s="244"/>
      <c r="O18" s="244"/>
      <c r="P18" s="251"/>
    </row>
    <row r="19" spans="1:16" ht="12.75">
      <c r="A19" s="3"/>
      <c r="B19" s="27" t="s">
        <v>500</v>
      </c>
      <c r="C19" s="244"/>
      <c r="D19" s="964"/>
      <c r="E19" s="965"/>
      <c r="F19" s="966"/>
      <c r="G19" s="244"/>
      <c r="H19" s="244"/>
      <c r="I19" s="244"/>
      <c r="J19" s="244"/>
      <c r="K19" s="244"/>
      <c r="L19" s="244"/>
      <c r="M19" s="244"/>
      <c r="N19" s="244"/>
      <c r="O19" s="244"/>
      <c r="P19" s="251"/>
    </row>
    <row r="20" spans="1:5" ht="12.75">
      <c r="A20" s="246"/>
      <c r="B20" s="246"/>
      <c r="C20" s="246"/>
      <c r="D20" s="246"/>
      <c r="E20" s="246"/>
    </row>
    <row r="21" spans="1:17" s="230" customFormat="1" ht="12.75">
      <c r="A21" s="247" t="s">
        <v>8</v>
      </c>
      <c r="B21" s="486"/>
      <c r="C21" s="486"/>
      <c r="D21" s="246"/>
      <c r="E21" s="241"/>
      <c r="F21" s="241"/>
      <c r="G21" s="241"/>
      <c r="H21" s="241"/>
      <c r="I21" s="241"/>
      <c r="J21" s="241"/>
      <c r="K21" s="241"/>
      <c r="L21" s="241"/>
      <c r="M21" s="241"/>
      <c r="N21" s="241"/>
      <c r="O21" s="241"/>
      <c r="P21" s="241"/>
      <c r="Q21" s="241"/>
    </row>
    <row r="22" spans="1:17" s="230" customFormat="1" ht="12.75">
      <c r="A22" s="248" t="s">
        <v>9</v>
      </c>
      <c r="B22" s="248"/>
      <c r="C22" s="248"/>
      <c r="D22" s="241"/>
      <c r="E22" s="241"/>
      <c r="F22" s="241"/>
      <c r="G22" s="241"/>
      <c r="H22" s="241"/>
      <c r="I22" s="241"/>
      <c r="J22" s="241"/>
      <c r="K22" s="241"/>
      <c r="L22" s="241"/>
      <c r="M22" s="241"/>
      <c r="N22" s="241"/>
      <c r="O22" s="241"/>
      <c r="P22" s="241"/>
      <c r="Q22" s="241"/>
    </row>
    <row r="23" spans="1:17" s="230" customFormat="1" ht="12.75">
      <c r="A23" s="248" t="s">
        <v>10</v>
      </c>
      <c r="B23" s="248"/>
      <c r="C23" s="248"/>
      <c r="D23" s="241"/>
      <c r="E23" s="241"/>
      <c r="F23" s="241"/>
      <c r="G23" s="241"/>
      <c r="H23" s="241"/>
      <c r="I23" s="241"/>
      <c r="J23" s="241"/>
      <c r="K23" s="241"/>
      <c r="L23" s="241"/>
      <c r="M23" s="241"/>
      <c r="N23" s="241"/>
      <c r="O23" s="241"/>
      <c r="P23" s="241"/>
      <c r="Q23" s="241"/>
    </row>
    <row r="24" spans="1:3" ht="12.75">
      <c r="A24" s="248"/>
      <c r="B24" s="248"/>
      <c r="C24" s="248"/>
    </row>
    <row r="25" spans="1:17" s="230" customFormat="1" ht="12.75" customHeight="1">
      <c r="A25" s="248" t="s">
        <v>12</v>
      </c>
      <c r="B25" s="241"/>
      <c r="C25" s="241"/>
      <c r="D25" s="241"/>
      <c r="E25" s="241"/>
      <c r="F25" s="241"/>
      <c r="G25" s="241"/>
      <c r="H25" s="248"/>
      <c r="I25" s="241"/>
      <c r="J25" s="248"/>
      <c r="K25" s="248"/>
      <c r="L25" s="248"/>
      <c r="M25" s="248"/>
      <c r="N25" s="963"/>
      <c r="O25" s="963"/>
      <c r="P25" s="963"/>
      <c r="Q25" s="963"/>
    </row>
    <row r="26" spans="1:17" s="230" customFormat="1" ht="12.75" customHeight="1">
      <c r="A26" s="241"/>
      <c r="B26" s="241"/>
      <c r="C26" s="241"/>
      <c r="D26" s="241"/>
      <c r="E26" s="241"/>
      <c r="F26" s="241"/>
      <c r="G26" s="241"/>
      <c r="H26" s="241"/>
      <c r="I26" s="248"/>
      <c r="J26" s="241"/>
      <c r="K26" s="297"/>
      <c r="L26" s="297"/>
      <c r="M26" s="297"/>
      <c r="N26" s="949" t="s">
        <v>1023</v>
      </c>
      <c r="O26" s="949"/>
      <c r="P26" s="949"/>
      <c r="Q26" s="949"/>
    </row>
    <row r="27" spans="1:17" s="230" customFormat="1" ht="12.75" customHeight="1">
      <c r="A27" s="241"/>
      <c r="B27" s="241"/>
      <c r="C27" s="241"/>
      <c r="D27" s="241"/>
      <c r="E27" s="241"/>
      <c r="F27" s="241"/>
      <c r="G27" s="241"/>
      <c r="H27" s="241"/>
      <c r="I27" s="241"/>
      <c r="J27" s="297"/>
      <c r="K27" s="297"/>
      <c r="L27" s="297"/>
      <c r="M27" s="297"/>
      <c r="N27" s="949" t="s">
        <v>503</v>
      </c>
      <c r="O27" s="949"/>
      <c r="P27" s="949"/>
      <c r="Q27" s="949"/>
    </row>
    <row r="28" spans="1:17" s="230" customFormat="1" ht="12.75">
      <c r="A28" s="248"/>
      <c r="B28" s="248"/>
      <c r="C28" s="241"/>
      <c r="D28" s="241"/>
      <c r="E28" s="241"/>
      <c r="F28" s="241"/>
      <c r="G28" s="241"/>
      <c r="H28" s="241"/>
      <c r="I28" s="241"/>
      <c r="J28" s="248"/>
      <c r="K28" s="248"/>
      <c r="L28" s="248"/>
      <c r="M28" s="248"/>
      <c r="N28" s="248"/>
      <c r="O28" s="420" t="s">
        <v>81</v>
      </c>
      <c r="P28" s="420"/>
      <c r="Q28" s="421"/>
    </row>
    <row r="30" spans="1:16" ht="12.75">
      <c r="A30" s="960"/>
      <c r="B30" s="960"/>
      <c r="C30" s="960"/>
      <c r="D30" s="960"/>
      <c r="E30" s="960"/>
      <c r="F30" s="960"/>
      <c r="G30" s="960"/>
      <c r="H30" s="960"/>
      <c r="I30" s="960"/>
      <c r="J30" s="960"/>
      <c r="K30" s="960"/>
      <c r="L30" s="960"/>
      <c r="M30" s="960"/>
      <c r="N30" s="960"/>
      <c r="O30" s="960"/>
      <c r="P30" s="960"/>
    </row>
  </sheetData>
  <sheetProtection/>
  <mergeCells count="29">
    <mergeCell ref="G8:J8"/>
    <mergeCell ref="A6:P6"/>
    <mergeCell ref="A7:B7"/>
    <mergeCell ref="K8:P8"/>
    <mergeCell ref="D1:G1"/>
    <mergeCell ref="O1:P1"/>
    <mergeCell ref="A2:P2"/>
    <mergeCell ref="A3:P3"/>
    <mergeCell ref="A5:P5"/>
    <mergeCell ref="J7:P7"/>
    <mergeCell ref="D17:F17"/>
    <mergeCell ref="D18:F18"/>
    <mergeCell ref="D14:F14"/>
    <mergeCell ref="D10:F10"/>
    <mergeCell ref="D11:F11"/>
    <mergeCell ref="A8:A9"/>
    <mergeCell ref="B8:B9"/>
    <mergeCell ref="C8:C9"/>
    <mergeCell ref="D8:F9"/>
    <mergeCell ref="G13:N15"/>
    <mergeCell ref="A30:P30"/>
    <mergeCell ref="N25:Q25"/>
    <mergeCell ref="N26:Q26"/>
    <mergeCell ref="N27:Q27"/>
    <mergeCell ref="D12:F12"/>
    <mergeCell ref="D13:F13"/>
    <mergeCell ref="D19:F19"/>
    <mergeCell ref="D15:F15"/>
    <mergeCell ref="D16:F16"/>
  </mergeCells>
  <printOptions horizontalCentered="1"/>
  <pageMargins left="0.52" right="0.18" top="1.09" bottom="0" header="0.76" footer="0.31496062992125984"/>
  <pageSetup fitToHeight="1" fitToWidth="1" horizontalDpi="600" verticalDpi="600" orientation="landscape" paperSize="9" scale="98" r:id="rId1"/>
</worksheet>
</file>

<file path=xl/worksheets/sheet62.xml><?xml version="1.0" encoding="utf-8"?>
<worksheet xmlns="http://schemas.openxmlformats.org/spreadsheetml/2006/main" xmlns:r="http://schemas.openxmlformats.org/officeDocument/2006/relationships">
  <sheetPr>
    <pageSetUpPr fitToPage="1"/>
  </sheetPr>
  <dimension ref="A1:AS35"/>
  <sheetViews>
    <sheetView view="pageBreakPreview" zoomScale="90" zoomScaleSheetLayoutView="90" zoomScalePageLayoutView="0" workbookViewId="0" topLeftCell="A1">
      <selection activeCell="B7" sqref="B7:B8"/>
    </sheetView>
  </sheetViews>
  <sheetFormatPr defaultColWidth="9.140625" defaultRowHeight="12.75"/>
  <cols>
    <col min="1" max="1" width="5.140625" style="78" customWidth="1"/>
    <col min="2" max="2" width="14.57421875" style="78" customWidth="1"/>
    <col min="3" max="4" width="8.57421875" style="78" customWidth="1"/>
    <col min="5" max="5" width="8.7109375" style="78" customWidth="1"/>
    <col min="6" max="6" width="8.57421875" style="78" customWidth="1"/>
    <col min="7" max="7" width="9.7109375" style="78" customWidth="1"/>
    <col min="8" max="8" width="10.28125" style="78" customWidth="1"/>
    <col min="9" max="9" width="9.7109375" style="78" customWidth="1"/>
    <col min="10" max="10" width="9.00390625" style="78" customWidth="1"/>
    <col min="11" max="11" width="7.00390625" style="78" customWidth="1"/>
    <col min="12" max="12" width="7.28125" style="78" customWidth="1"/>
    <col min="13" max="13" width="7.421875" style="78" customWidth="1"/>
    <col min="14" max="14" width="7.8515625" style="78" customWidth="1"/>
    <col min="15" max="15" width="11.421875" style="78" customWidth="1"/>
    <col min="16" max="16" width="12.28125" style="78" customWidth="1"/>
    <col min="17" max="17" width="11.57421875" style="78" customWidth="1"/>
    <col min="18" max="18" width="19.28125" style="78" customWidth="1"/>
    <col min="19" max="19" width="4.7109375" style="78" customWidth="1"/>
    <col min="20" max="20" width="9.140625" style="78" hidden="1" customWidth="1"/>
    <col min="21" max="16384" width="9.140625" style="78" customWidth="1"/>
  </cols>
  <sheetData>
    <row r="1" spans="1:19" s="16" customFormat="1" ht="15.75">
      <c r="A1" s="620" t="s">
        <v>571</v>
      </c>
      <c r="B1" s="620"/>
      <c r="C1" s="620"/>
      <c r="D1" s="620"/>
      <c r="E1" s="620"/>
      <c r="F1" s="620"/>
      <c r="G1" s="620"/>
      <c r="H1" s="620"/>
      <c r="I1" s="620"/>
      <c r="J1" s="620"/>
      <c r="K1" s="620"/>
      <c r="L1" s="620"/>
      <c r="M1" s="620"/>
      <c r="N1" s="620"/>
      <c r="O1" s="620"/>
      <c r="P1" s="620"/>
      <c r="Q1" s="620"/>
      <c r="R1" s="674" t="s">
        <v>774</v>
      </c>
      <c r="S1" s="674"/>
    </row>
    <row r="2" spans="1:19" s="16" customFormat="1" ht="20.25">
      <c r="A2" s="621" t="s">
        <v>827</v>
      </c>
      <c r="B2" s="621"/>
      <c r="C2" s="621"/>
      <c r="D2" s="621"/>
      <c r="E2" s="621"/>
      <c r="F2" s="621"/>
      <c r="G2" s="621"/>
      <c r="H2" s="621"/>
      <c r="I2" s="621"/>
      <c r="J2" s="621"/>
      <c r="K2" s="621"/>
      <c r="L2" s="621"/>
      <c r="M2" s="621"/>
      <c r="N2" s="621"/>
      <c r="O2" s="621"/>
      <c r="P2" s="621"/>
      <c r="Q2" s="621"/>
      <c r="R2" s="621"/>
      <c r="S2" s="621"/>
    </row>
    <row r="3" spans="2:10" s="16" customFormat="1" ht="20.25">
      <c r="B3" s="123"/>
      <c r="C3" s="123"/>
      <c r="D3" s="123"/>
      <c r="E3" s="123"/>
      <c r="F3" s="123"/>
      <c r="G3" s="123"/>
      <c r="H3" s="123"/>
      <c r="I3" s="123"/>
      <c r="J3" s="123"/>
    </row>
    <row r="4" spans="1:20" ht="18">
      <c r="A4" s="992" t="s">
        <v>884</v>
      </c>
      <c r="B4" s="992"/>
      <c r="C4" s="992"/>
      <c r="D4" s="992"/>
      <c r="E4" s="992"/>
      <c r="F4" s="992"/>
      <c r="G4" s="992"/>
      <c r="H4" s="992"/>
      <c r="I4" s="992"/>
      <c r="J4" s="992"/>
      <c r="K4" s="992"/>
      <c r="L4" s="992"/>
      <c r="M4" s="992"/>
      <c r="N4" s="992"/>
      <c r="O4" s="992"/>
      <c r="P4" s="992"/>
      <c r="Q4" s="992"/>
      <c r="R4" s="992"/>
      <c r="S4" s="992"/>
      <c r="T4" s="992"/>
    </row>
    <row r="5" spans="1:2" ht="15">
      <c r="A5" s="589" t="s">
        <v>491</v>
      </c>
      <c r="B5" s="589"/>
    </row>
    <row r="6" ht="15">
      <c r="B6" s="81"/>
    </row>
    <row r="7" spans="1:18" s="305" customFormat="1" ht="38.25" customHeight="1">
      <c r="A7" s="590" t="s">
        <v>507</v>
      </c>
      <c r="B7" s="993" t="s">
        <v>3</v>
      </c>
      <c r="C7" s="990" t="s">
        <v>252</v>
      </c>
      <c r="D7" s="990"/>
      <c r="E7" s="990"/>
      <c r="F7" s="990"/>
      <c r="G7" s="987" t="s">
        <v>863</v>
      </c>
      <c r="H7" s="988"/>
      <c r="I7" s="988"/>
      <c r="J7" s="991"/>
      <c r="K7" s="987" t="s">
        <v>211</v>
      </c>
      <c r="L7" s="988"/>
      <c r="M7" s="988"/>
      <c r="N7" s="991"/>
      <c r="O7" s="987" t="s">
        <v>104</v>
      </c>
      <c r="P7" s="988"/>
      <c r="Q7" s="988"/>
      <c r="R7" s="989"/>
    </row>
    <row r="8" spans="1:19" s="305" customFormat="1" ht="38.25" customHeight="1">
      <c r="A8" s="590"/>
      <c r="B8" s="994"/>
      <c r="C8" s="303" t="s">
        <v>90</v>
      </c>
      <c r="D8" s="303" t="s">
        <v>94</v>
      </c>
      <c r="E8" s="303" t="s">
        <v>95</v>
      </c>
      <c r="F8" s="303" t="s">
        <v>16</v>
      </c>
      <c r="G8" s="303" t="s">
        <v>90</v>
      </c>
      <c r="H8" s="303" t="s">
        <v>94</v>
      </c>
      <c r="I8" s="303" t="s">
        <v>95</v>
      </c>
      <c r="J8" s="303" t="s">
        <v>16</v>
      </c>
      <c r="K8" s="303" t="s">
        <v>90</v>
      </c>
      <c r="L8" s="303" t="s">
        <v>94</v>
      </c>
      <c r="M8" s="303" t="s">
        <v>95</v>
      </c>
      <c r="N8" s="303" t="s">
        <v>16</v>
      </c>
      <c r="O8" s="303" t="s">
        <v>144</v>
      </c>
      <c r="P8" s="303" t="s">
        <v>145</v>
      </c>
      <c r="Q8" s="480" t="s">
        <v>146</v>
      </c>
      <c r="R8" s="303" t="s">
        <v>147</v>
      </c>
      <c r="S8" s="304"/>
    </row>
    <row r="9" spans="1:18" s="155" customFormat="1" ht="15.75" customHeight="1">
      <c r="A9" s="5">
        <v>1</v>
      </c>
      <c r="B9" s="87">
        <v>2</v>
      </c>
      <c r="C9" s="88">
        <v>3</v>
      </c>
      <c r="D9" s="88">
        <v>4</v>
      </c>
      <c r="E9" s="88">
        <v>5</v>
      </c>
      <c r="F9" s="88">
        <v>6</v>
      </c>
      <c r="G9" s="88">
        <v>7</v>
      </c>
      <c r="H9" s="88">
        <v>8</v>
      </c>
      <c r="I9" s="88">
        <v>9</v>
      </c>
      <c r="J9" s="88">
        <v>10</v>
      </c>
      <c r="K9" s="88">
        <v>11</v>
      </c>
      <c r="L9" s="88">
        <v>12</v>
      </c>
      <c r="M9" s="88">
        <v>13</v>
      </c>
      <c r="N9" s="88">
        <v>14</v>
      </c>
      <c r="O9" s="88">
        <v>15</v>
      </c>
      <c r="P9" s="88">
        <v>16</v>
      </c>
      <c r="Q9" s="88">
        <v>17</v>
      </c>
      <c r="R9" s="87">
        <v>18</v>
      </c>
    </row>
    <row r="10" spans="1:18" ht="15">
      <c r="A10" s="8">
        <v>1</v>
      </c>
      <c r="B10" s="19" t="s">
        <v>492</v>
      </c>
      <c r="C10" s="83">
        <v>844</v>
      </c>
      <c r="D10" s="83">
        <f>'AT3A_cvrg(Insti)_PY'!D12+'AT3C_cvrg(Insti)_UPY '!D11</f>
        <v>41</v>
      </c>
      <c r="E10" s="83">
        <v>0</v>
      </c>
      <c r="F10" s="83">
        <f>C10+D10+E10</f>
        <v>885</v>
      </c>
      <c r="G10" s="83">
        <f>J10-H10</f>
        <v>732</v>
      </c>
      <c r="H10" s="83">
        <f>D10</f>
        <v>41</v>
      </c>
      <c r="I10" s="83">
        <v>0</v>
      </c>
      <c r="J10" s="83">
        <f>'AT11A_KS-District wise'!E12</f>
        <v>773</v>
      </c>
      <c r="K10" s="83">
        <f>'AT11A_KS-District wise'!K12</f>
        <v>88</v>
      </c>
      <c r="L10" s="83">
        <v>0</v>
      </c>
      <c r="M10" s="83">
        <v>0</v>
      </c>
      <c r="N10" s="83">
        <f>K10+L10+M10</f>
        <v>88</v>
      </c>
      <c r="O10" s="83">
        <f>C10-(G10+K10)</f>
        <v>24</v>
      </c>
      <c r="P10" s="83">
        <f>D10-(H10+L10)</f>
        <v>0</v>
      </c>
      <c r="Q10" s="83">
        <f>E10-(I10+M10)</f>
        <v>0</v>
      </c>
      <c r="R10" s="83">
        <f>F10-(J10+N10)</f>
        <v>24</v>
      </c>
    </row>
    <row r="11" spans="1:18" ht="15">
      <c r="A11" s="8">
        <v>2</v>
      </c>
      <c r="B11" s="19" t="s">
        <v>493</v>
      </c>
      <c r="C11" s="83">
        <v>801</v>
      </c>
      <c r="D11" s="83">
        <f>'AT3A_cvrg(Insti)_PY'!D13+'AT3C_cvrg(Insti)_UPY '!D12</f>
        <v>2</v>
      </c>
      <c r="E11" s="83">
        <v>0</v>
      </c>
      <c r="F11" s="83">
        <f aca="true" t="shared" si="0" ref="F11:F17">C11+D11+E11</f>
        <v>803</v>
      </c>
      <c r="G11" s="83">
        <f aca="true" t="shared" si="1" ref="G11:G17">J11-H11</f>
        <v>741</v>
      </c>
      <c r="H11" s="83">
        <f aca="true" t="shared" si="2" ref="H11:H17">D11</f>
        <v>2</v>
      </c>
      <c r="I11" s="83">
        <v>0</v>
      </c>
      <c r="J11" s="83">
        <f>'AT11A_KS-District wise'!E13</f>
        <v>743</v>
      </c>
      <c r="K11" s="83">
        <f>'AT11A_KS-District wise'!K13</f>
        <v>29</v>
      </c>
      <c r="L11" s="83">
        <v>0</v>
      </c>
      <c r="M11" s="83">
        <v>0</v>
      </c>
      <c r="N11" s="83">
        <f aca="true" t="shared" si="3" ref="N11:N17">K11+L11+M11</f>
        <v>29</v>
      </c>
      <c r="O11" s="83">
        <f aca="true" t="shared" si="4" ref="O11:O17">C11-(G11+K11)</f>
        <v>31</v>
      </c>
      <c r="P11" s="83">
        <f aca="true" t="shared" si="5" ref="P11:P17">D11-(H11+L11)</f>
        <v>0</v>
      </c>
      <c r="Q11" s="83">
        <f aca="true" t="shared" si="6" ref="Q11:Q17">E11-(I11+M11)</f>
        <v>0</v>
      </c>
      <c r="R11" s="83">
        <f aca="true" t="shared" si="7" ref="R11:R17">F11-(J11+N11)</f>
        <v>31</v>
      </c>
    </row>
    <row r="12" spans="1:18" ht="15">
      <c r="A12" s="8">
        <v>3</v>
      </c>
      <c r="B12" s="19" t="s">
        <v>494</v>
      </c>
      <c r="C12" s="83">
        <v>664</v>
      </c>
      <c r="D12" s="83">
        <f>'AT3A_cvrg(Insti)_PY'!D14+'AT3C_cvrg(Insti)_UPY '!D13</f>
        <v>7</v>
      </c>
      <c r="E12" s="83">
        <v>0</v>
      </c>
      <c r="F12" s="83">
        <f t="shared" si="0"/>
        <v>671</v>
      </c>
      <c r="G12" s="83">
        <f t="shared" si="1"/>
        <v>565</v>
      </c>
      <c r="H12" s="83">
        <f t="shared" si="2"/>
        <v>7</v>
      </c>
      <c r="I12" s="83">
        <v>0</v>
      </c>
      <c r="J12" s="83">
        <f>'AT11A_KS-District wise'!E14</f>
        <v>572</v>
      </c>
      <c r="K12" s="83">
        <f>'AT11A_KS-District wise'!K14</f>
        <v>54</v>
      </c>
      <c r="L12" s="83">
        <v>0</v>
      </c>
      <c r="M12" s="83">
        <v>0</v>
      </c>
      <c r="N12" s="83">
        <f t="shared" si="3"/>
        <v>54</v>
      </c>
      <c r="O12" s="83">
        <f t="shared" si="4"/>
        <v>45</v>
      </c>
      <c r="P12" s="83">
        <f t="shared" si="5"/>
        <v>0</v>
      </c>
      <c r="Q12" s="83">
        <f t="shared" si="6"/>
        <v>0</v>
      </c>
      <c r="R12" s="83">
        <f t="shared" si="7"/>
        <v>45</v>
      </c>
    </row>
    <row r="13" spans="1:18" ht="15">
      <c r="A13" s="8">
        <v>4</v>
      </c>
      <c r="B13" s="19" t="s">
        <v>495</v>
      </c>
      <c r="C13" s="83">
        <v>796</v>
      </c>
      <c r="D13" s="83">
        <f>'AT3A_cvrg(Insti)_PY'!D15+'AT3C_cvrg(Insti)_UPY '!D14</f>
        <v>2</v>
      </c>
      <c r="E13" s="83">
        <v>0</v>
      </c>
      <c r="F13" s="83">
        <f t="shared" si="0"/>
        <v>798</v>
      </c>
      <c r="G13" s="83">
        <f t="shared" si="1"/>
        <v>662</v>
      </c>
      <c r="H13" s="83">
        <f t="shared" si="2"/>
        <v>2</v>
      </c>
      <c r="I13" s="83">
        <v>0</v>
      </c>
      <c r="J13" s="83">
        <f>'AT11A_KS-District wise'!E15</f>
        <v>664</v>
      </c>
      <c r="K13" s="83">
        <f>'AT11A_KS-District wise'!K15</f>
        <v>105</v>
      </c>
      <c r="L13" s="83">
        <v>0</v>
      </c>
      <c r="M13" s="83">
        <v>0</v>
      </c>
      <c r="N13" s="83">
        <f t="shared" si="3"/>
        <v>105</v>
      </c>
      <c r="O13" s="83">
        <f t="shared" si="4"/>
        <v>29</v>
      </c>
      <c r="P13" s="83">
        <f t="shared" si="5"/>
        <v>0</v>
      </c>
      <c r="Q13" s="83">
        <f t="shared" si="6"/>
        <v>0</v>
      </c>
      <c r="R13" s="83">
        <f t="shared" si="7"/>
        <v>29</v>
      </c>
    </row>
    <row r="14" spans="1:45" s="83" customFormat="1" ht="15">
      <c r="A14" s="8">
        <v>5</v>
      </c>
      <c r="B14" s="19" t="s">
        <v>496</v>
      </c>
      <c r="C14" s="83">
        <v>913</v>
      </c>
      <c r="D14" s="83">
        <f>'AT3A_cvrg(Insti)_PY'!D16+'AT3C_cvrg(Insti)_UPY '!D15</f>
        <v>2</v>
      </c>
      <c r="E14" s="83">
        <v>0</v>
      </c>
      <c r="F14" s="83">
        <f t="shared" si="0"/>
        <v>915</v>
      </c>
      <c r="G14" s="83">
        <f t="shared" si="1"/>
        <v>822</v>
      </c>
      <c r="H14" s="83">
        <f t="shared" si="2"/>
        <v>2</v>
      </c>
      <c r="I14" s="83">
        <v>0</v>
      </c>
      <c r="J14" s="83">
        <f>'AT11A_KS-District wise'!E16</f>
        <v>824</v>
      </c>
      <c r="K14" s="83">
        <f>'AT11A_KS-District wise'!K16</f>
        <v>91</v>
      </c>
      <c r="L14" s="83">
        <v>0</v>
      </c>
      <c r="M14" s="83">
        <v>0</v>
      </c>
      <c r="N14" s="83">
        <f t="shared" si="3"/>
        <v>91</v>
      </c>
      <c r="O14" s="83">
        <f t="shared" si="4"/>
        <v>0</v>
      </c>
      <c r="P14" s="83">
        <f t="shared" si="5"/>
        <v>0</v>
      </c>
      <c r="Q14" s="83">
        <f t="shared" si="6"/>
        <v>0</v>
      </c>
      <c r="R14" s="83">
        <f t="shared" si="7"/>
        <v>0</v>
      </c>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row>
    <row r="15" spans="1:18" s="84" customFormat="1" ht="15">
      <c r="A15" s="8">
        <v>6</v>
      </c>
      <c r="B15" s="19" t="s">
        <v>497</v>
      </c>
      <c r="C15" s="83">
        <v>440</v>
      </c>
      <c r="D15" s="83">
        <f>'AT3A_cvrg(Insti)_PY'!D17+'AT3C_cvrg(Insti)_UPY '!D16</f>
        <v>7</v>
      </c>
      <c r="E15" s="83">
        <v>0</v>
      </c>
      <c r="F15" s="83">
        <f t="shared" si="0"/>
        <v>447</v>
      </c>
      <c r="G15" s="83">
        <f t="shared" si="1"/>
        <v>408</v>
      </c>
      <c r="H15" s="83">
        <f t="shared" si="2"/>
        <v>7</v>
      </c>
      <c r="I15" s="83">
        <v>0</v>
      </c>
      <c r="J15" s="83">
        <f>'AT11A_KS-District wise'!E17</f>
        <v>415</v>
      </c>
      <c r="K15" s="83">
        <f>'AT11A_KS-District wise'!K17</f>
        <v>0</v>
      </c>
      <c r="L15" s="83">
        <v>0</v>
      </c>
      <c r="M15" s="83">
        <v>0</v>
      </c>
      <c r="N15" s="83">
        <f t="shared" si="3"/>
        <v>0</v>
      </c>
      <c r="O15" s="83">
        <f t="shared" si="4"/>
        <v>32</v>
      </c>
      <c r="P15" s="83">
        <f t="shared" si="5"/>
        <v>0</v>
      </c>
      <c r="Q15" s="83">
        <f t="shared" si="6"/>
        <v>0</v>
      </c>
      <c r="R15" s="83">
        <f t="shared" si="7"/>
        <v>32</v>
      </c>
    </row>
    <row r="16" spans="1:18" s="84" customFormat="1" ht="15">
      <c r="A16" s="8">
        <v>7</v>
      </c>
      <c r="B16" s="19" t="s">
        <v>498</v>
      </c>
      <c r="C16" s="83">
        <v>657</v>
      </c>
      <c r="D16" s="552">
        <f>'AT3A_cvrg(Insti)_PY'!D18+'AT3C_cvrg(Insti)_UPY '!D17</f>
        <v>4</v>
      </c>
      <c r="E16" s="83">
        <v>0</v>
      </c>
      <c r="F16" s="83">
        <f t="shared" si="0"/>
        <v>661</v>
      </c>
      <c r="G16" s="83">
        <f t="shared" si="1"/>
        <v>585</v>
      </c>
      <c r="H16" s="83">
        <f t="shared" si="2"/>
        <v>4</v>
      </c>
      <c r="I16" s="83">
        <v>0</v>
      </c>
      <c r="J16" s="83">
        <f>'AT11A_KS-District wise'!E18</f>
        <v>589</v>
      </c>
      <c r="K16" s="83">
        <f>'AT11A_KS-District wise'!K18</f>
        <v>43</v>
      </c>
      <c r="L16" s="83">
        <v>0</v>
      </c>
      <c r="M16" s="83">
        <v>0</v>
      </c>
      <c r="N16" s="83">
        <f t="shared" si="3"/>
        <v>43</v>
      </c>
      <c r="O16" s="83">
        <f t="shared" si="4"/>
        <v>29</v>
      </c>
      <c r="P16" s="83">
        <f t="shared" si="5"/>
        <v>0</v>
      </c>
      <c r="Q16" s="83">
        <f t="shared" si="6"/>
        <v>0</v>
      </c>
      <c r="R16" s="83">
        <f t="shared" si="7"/>
        <v>29</v>
      </c>
    </row>
    <row r="17" spans="1:18" ht="15">
      <c r="A17" s="8">
        <v>8</v>
      </c>
      <c r="B17" s="19" t="s">
        <v>499</v>
      </c>
      <c r="C17" s="83">
        <v>1136</v>
      </c>
      <c r="D17" s="83">
        <f>'AT3A_cvrg(Insti)_PY'!D19+'AT3C_cvrg(Insti)_UPY '!D18</f>
        <v>1</v>
      </c>
      <c r="E17" s="83">
        <v>0</v>
      </c>
      <c r="F17" s="83">
        <f t="shared" si="0"/>
        <v>1137</v>
      </c>
      <c r="G17" s="83">
        <f t="shared" si="1"/>
        <v>984</v>
      </c>
      <c r="H17" s="83">
        <f t="shared" si="2"/>
        <v>1</v>
      </c>
      <c r="I17" s="83">
        <v>0</v>
      </c>
      <c r="J17" s="83">
        <f>'AT11A_KS-District wise'!E19</f>
        <v>985</v>
      </c>
      <c r="K17" s="83">
        <f>'AT11A_KS-District wise'!K19</f>
        <v>152</v>
      </c>
      <c r="L17" s="83">
        <v>0</v>
      </c>
      <c r="M17" s="83">
        <v>0</v>
      </c>
      <c r="N17" s="83">
        <f t="shared" si="3"/>
        <v>152</v>
      </c>
      <c r="O17" s="83">
        <f t="shared" si="4"/>
        <v>0</v>
      </c>
      <c r="P17" s="83">
        <f t="shared" si="5"/>
        <v>0</v>
      </c>
      <c r="Q17" s="83">
        <f t="shared" si="6"/>
        <v>0</v>
      </c>
      <c r="R17" s="83">
        <f t="shared" si="7"/>
        <v>0</v>
      </c>
    </row>
    <row r="18" spans="1:18" ht="15">
      <c r="A18" s="3"/>
      <c r="B18" s="27" t="s">
        <v>500</v>
      </c>
      <c r="C18" s="83">
        <f>SUM(C10:C17)</f>
        <v>6251</v>
      </c>
      <c r="D18" s="83">
        <f aca="true" t="shared" si="8" ref="D18:R18">SUM(D10:D17)</f>
        <v>66</v>
      </c>
      <c r="E18" s="83">
        <f t="shared" si="8"/>
        <v>0</v>
      </c>
      <c r="F18" s="83">
        <f t="shared" si="8"/>
        <v>6317</v>
      </c>
      <c r="G18" s="83">
        <f t="shared" si="8"/>
        <v>5499</v>
      </c>
      <c r="H18" s="83">
        <f t="shared" si="8"/>
        <v>66</v>
      </c>
      <c r="I18" s="83">
        <f t="shared" si="8"/>
        <v>0</v>
      </c>
      <c r="J18" s="83">
        <f t="shared" si="8"/>
        <v>5565</v>
      </c>
      <c r="K18" s="83">
        <f t="shared" si="8"/>
        <v>562</v>
      </c>
      <c r="L18" s="83">
        <f t="shared" si="8"/>
        <v>0</v>
      </c>
      <c r="M18" s="83">
        <f t="shared" si="8"/>
        <v>0</v>
      </c>
      <c r="N18" s="83">
        <f t="shared" si="8"/>
        <v>562</v>
      </c>
      <c r="O18" s="83">
        <f t="shared" si="8"/>
        <v>190</v>
      </c>
      <c r="P18" s="83">
        <f t="shared" si="8"/>
        <v>0</v>
      </c>
      <c r="Q18" s="83">
        <f t="shared" si="8"/>
        <v>0</v>
      </c>
      <c r="R18" s="83">
        <f t="shared" si="8"/>
        <v>190</v>
      </c>
    </row>
    <row r="19" spans="1:18" ht="15">
      <c r="A19" s="12" t="s">
        <v>582</v>
      </c>
      <c r="B19" s="28" t="s">
        <v>1014</v>
      </c>
      <c r="C19" s="84"/>
      <c r="D19" s="84"/>
      <c r="E19" s="84"/>
      <c r="F19" s="84"/>
      <c r="G19" s="84"/>
      <c r="H19" s="84"/>
      <c r="I19" s="84"/>
      <c r="J19" s="84"/>
      <c r="K19" s="84"/>
      <c r="L19" s="84"/>
      <c r="M19" s="84"/>
      <c r="N19" s="84"/>
      <c r="O19" s="84"/>
      <c r="P19" s="84"/>
      <c r="Q19" s="84"/>
      <c r="R19" s="84"/>
    </row>
    <row r="20" spans="1:18" ht="15">
      <c r="A20" s="12"/>
      <c r="B20" s="28"/>
      <c r="C20" s="84"/>
      <c r="D20" s="84"/>
      <c r="E20" s="84"/>
      <c r="F20" s="84"/>
      <c r="G20" s="84"/>
      <c r="H20" s="84"/>
      <c r="I20" s="84"/>
      <c r="J20" s="84"/>
      <c r="K20" s="84"/>
      <c r="L20" s="84"/>
      <c r="M20" s="84"/>
      <c r="N20" s="84"/>
      <c r="O20" s="84"/>
      <c r="P20" s="84"/>
      <c r="Q20" s="84"/>
      <c r="R20" s="84"/>
    </row>
    <row r="22" spans="1:19" s="16" customFormat="1" ht="12.75">
      <c r="A22" s="15" t="s">
        <v>12</v>
      </c>
      <c r="G22" s="15"/>
      <c r="H22" s="15"/>
      <c r="K22" s="15"/>
      <c r="L22" s="15"/>
      <c r="M22" s="15"/>
      <c r="N22" s="15"/>
      <c r="O22" s="15"/>
      <c r="P22" s="963"/>
      <c r="Q22" s="963"/>
      <c r="R22" s="963"/>
      <c r="S22" s="963"/>
    </row>
    <row r="23" spans="10:19" s="16" customFormat="1" ht="12.75" customHeight="1">
      <c r="J23" s="15"/>
      <c r="L23" s="31"/>
      <c r="M23" s="31"/>
      <c r="N23" s="31"/>
      <c r="O23" s="31"/>
      <c r="P23" s="949" t="s">
        <v>1023</v>
      </c>
      <c r="Q23" s="949"/>
      <c r="R23" s="949"/>
      <c r="S23" s="949"/>
    </row>
    <row r="24" spans="1:19" s="16" customFormat="1" ht="12.75" customHeight="1">
      <c r="A24" s="16" t="s">
        <v>11</v>
      </c>
      <c r="K24" s="31"/>
      <c r="L24" s="31"/>
      <c r="M24" s="31"/>
      <c r="N24" s="31"/>
      <c r="O24" s="31"/>
      <c r="P24" s="949" t="s">
        <v>503</v>
      </c>
      <c r="Q24" s="949"/>
      <c r="R24" s="949"/>
      <c r="S24" s="949"/>
    </row>
    <row r="25" spans="1:19" s="16" customFormat="1" ht="12.75">
      <c r="A25" s="15"/>
      <c r="B25" s="15"/>
      <c r="K25" s="15"/>
      <c r="L25" s="15"/>
      <c r="M25" s="15"/>
      <c r="N25" s="15"/>
      <c r="O25" s="15"/>
      <c r="P25" s="248"/>
      <c r="Q25" s="420" t="s">
        <v>81</v>
      </c>
      <c r="R25" s="420"/>
      <c r="S25" s="421"/>
    </row>
    <row r="26" spans="3:5" ht="15">
      <c r="C26" s="84"/>
      <c r="D26" s="84"/>
      <c r="E26" s="84"/>
    </row>
    <row r="27" spans="3:5" ht="15">
      <c r="C27" s="84"/>
      <c r="D27" s="84"/>
      <c r="E27" s="84"/>
    </row>
    <row r="28" spans="3:5" ht="15">
      <c r="C28" s="84"/>
      <c r="D28" s="84"/>
      <c r="E28" s="84"/>
    </row>
    <row r="29" spans="3:5" ht="15">
      <c r="C29" s="84"/>
      <c r="D29" s="84"/>
      <c r="E29" s="84"/>
    </row>
    <row r="30" spans="3:5" ht="15">
      <c r="C30" s="84"/>
      <c r="D30" s="84"/>
      <c r="E30" s="84"/>
    </row>
    <row r="31" spans="3:5" ht="15">
      <c r="C31" s="84"/>
      <c r="D31" s="84"/>
      <c r="E31" s="84"/>
    </row>
    <row r="32" spans="3:5" ht="15">
      <c r="C32" s="84"/>
      <c r="D32" s="84"/>
      <c r="E32" s="84"/>
    </row>
    <row r="33" spans="3:5" ht="15">
      <c r="C33" s="84"/>
      <c r="D33" s="84"/>
      <c r="E33" s="84"/>
    </row>
    <row r="34" spans="3:5" ht="15">
      <c r="C34" s="84"/>
      <c r="D34" s="84"/>
      <c r="E34" s="84"/>
    </row>
    <row r="35" spans="3:5" ht="15">
      <c r="C35" s="84"/>
      <c r="D35" s="84"/>
      <c r="E35" s="84"/>
    </row>
  </sheetData>
  <sheetProtection/>
  <mergeCells count="14">
    <mergeCell ref="P24:S24"/>
    <mergeCell ref="A1:Q1"/>
    <mergeCell ref="A5:B5"/>
    <mergeCell ref="A7:A8"/>
    <mergeCell ref="B7:B8"/>
    <mergeCell ref="P22:S22"/>
    <mergeCell ref="P23:S23"/>
    <mergeCell ref="O7:R7"/>
    <mergeCell ref="R1:S1"/>
    <mergeCell ref="C7:F7"/>
    <mergeCell ref="K7:N7"/>
    <mergeCell ref="G7:J7"/>
    <mergeCell ref="A2:S2"/>
    <mergeCell ref="A4:T4"/>
  </mergeCells>
  <printOptions horizontalCentered="1"/>
  <pageMargins left="0.48" right="0.3" top="1.43" bottom="0" header="0.88" footer="0.31496062992125984"/>
  <pageSetup fitToHeight="1" fitToWidth="1" horizontalDpi="600" verticalDpi="600" orientation="landscape" paperSize="9" scale="78" r:id="rId1"/>
</worksheet>
</file>

<file path=xl/worksheets/sheet63.xml><?xml version="1.0" encoding="utf-8"?>
<worksheet xmlns="http://schemas.openxmlformats.org/spreadsheetml/2006/main" xmlns:r="http://schemas.openxmlformats.org/officeDocument/2006/relationships">
  <sheetPr>
    <pageSetUpPr fitToPage="1"/>
  </sheetPr>
  <dimension ref="A1:AS27"/>
  <sheetViews>
    <sheetView view="pageBreakPreview" zoomScale="80" zoomScaleSheetLayoutView="80" zoomScalePageLayoutView="0" workbookViewId="0" topLeftCell="A1">
      <selection activeCell="B9" sqref="B9:B10"/>
    </sheetView>
  </sheetViews>
  <sheetFormatPr defaultColWidth="9.140625" defaultRowHeight="12.75"/>
  <cols>
    <col min="1" max="1" width="6.00390625" style="78" customWidth="1"/>
    <col min="2" max="2" width="13.28125" style="78" customWidth="1"/>
    <col min="3" max="3" width="15.421875" style="78" customWidth="1"/>
    <col min="4" max="4" width="12.140625" style="78" customWidth="1"/>
    <col min="5" max="5" width="8.57421875" style="78" customWidth="1"/>
    <col min="6" max="6" width="9.8515625" style="78" customWidth="1"/>
    <col min="7" max="7" width="15.00390625" style="78" customWidth="1"/>
    <col min="8" max="8" width="10.140625" style="78" customWidth="1"/>
    <col min="9" max="9" width="8.140625" style="78" customWidth="1"/>
    <col min="10" max="10" width="14.140625" style="78" customWidth="1"/>
    <col min="11" max="11" width="11.7109375" style="78" customWidth="1"/>
    <col min="12" max="12" width="10.8515625" style="78" customWidth="1"/>
    <col min="13" max="13" width="8.140625" style="78" customWidth="1"/>
    <col min="14" max="14" width="9.57421875" style="78" customWidth="1"/>
    <col min="15" max="15" width="12.7109375" style="78" customWidth="1"/>
    <col min="16" max="16" width="10.00390625" style="78" customWidth="1"/>
    <col min="17" max="17" width="7.8515625" style="78" customWidth="1"/>
    <col min="18" max="18" width="9.28125" style="78" customWidth="1"/>
    <col min="19" max="19" width="12.7109375" style="78" customWidth="1"/>
    <col min="20" max="20" width="12.28125" style="78" customWidth="1"/>
    <col min="21" max="16384" width="9.140625" style="78" customWidth="1"/>
  </cols>
  <sheetData>
    <row r="1" spans="3:19" s="16" customFormat="1" ht="15.75">
      <c r="C1" s="46"/>
      <c r="D1" s="46"/>
      <c r="E1" s="46"/>
      <c r="F1" s="46"/>
      <c r="G1" s="46"/>
      <c r="H1" s="46"/>
      <c r="I1" s="108" t="s">
        <v>0</v>
      </c>
      <c r="J1" s="46"/>
      <c r="P1" s="674" t="s">
        <v>775</v>
      </c>
      <c r="Q1" s="674"/>
      <c r="R1" s="674"/>
      <c r="S1" s="674"/>
    </row>
    <row r="2" spans="7:17" s="16" customFormat="1" ht="20.25">
      <c r="G2" s="621" t="s">
        <v>827</v>
      </c>
      <c r="H2" s="621"/>
      <c r="I2" s="621"/>
      <c r="J2" s="621"/>
      <c r="K2" s="621"/>
      <c r="L2" s="621"/>
      <c r="M2" s="621"/>
      <c r="N2" s="45"/>
      <c r="O2" s="45"/>
      <c r="P2" s="45"/>
      <c r="Q2" s="45"/>
    </row>
    <row r="3" spans="7:17" s="16" customFormat="1" ht="20.25">
      <c r="G3" s="123"/>
      <c r="H3" s="123"/>
      <c r="I3" s="123"/>
      <c r="J3" s="123"/>
      <c r="K3" s="123"/>
      <c r="L3" s="123"/>
      <c r="M3" s="123"/>
      <c r="N3" s="45"/>
      <c r="O3" s="45"/>
      <c r="P3" s="45"/>
      <c r="Q3" s="45"/>
    </row>
    <row r="4" spans="2:20" ht="18">
      <c r="B4" s="992" t="s">
        <v>885</v>
      </c>
      <c r="C4" s="992"/>
      <c r="D4" s="992"/>
      <c r="E4" s="992"/>
      <c r="F4" s="992"/>
      <c r="G4" s="992"/>
      <c r="H4" s="992"/>
      <c r="I4" s="992"/>
      <c r="J4" s="992"/>
      <c r="K4" s="992"/>
      <c r="L4" s="992"/>
      <c r="M4" s="992"/>
      <c r="N4" s="992"/>
      <c r="O4" s="992"/>
      <c r="P4" s="992"/>
      <c r="Q4" s="992"/>
      <c r="R4" s="992"/>
      <c r="S4" s="992"/>
      <c r="T4" s="992"/>
    </row>
    <row r="5" spans="3:20" ht="15.75">
      <c r="C5" s="79"/>
      <c r="D5" s="80"/>
      <c r="E5" s="79"/>
      <c r="F5" s="79"/>
      <c r="G5" s="79"/>
      <c r="H5" s="79"/>
      <c r="I5" s="79"/>
      <c r="J5" s="79"/>
      <c r="K5" s="79"/>
      <c r="L5" s="79"/>
      <c r="M5" s="79"/>
      <c r="N5" s="79"/>
      <c r="O5" s="79"/>
      <c r="P5" s="79"/>
      <c r="Q5" s="79"/>
      <c r="R5" s="79"/>
      <c r="S5" s="79"/>
      <c r="T5" s="79"/>
    </row>
    <row r="6" spans="3:20" ht="15">
      <c r="C6" s="79"/>
      <c r="D6" s="79"/>
      <c r="E6" s="79"/>
      <c r="F6" s="79"/>
      <c r="G6" s="79"/>
      <c r="H6" s="79"/>
      <c r="M6" s="79"/>
      <c r="N6" s="79"/>
      <c r="O6" s="79"/>
      <c r="P6" s="79"/>
      <c r="Q6" s="79"/>
      <c r="R6" s="79"/>
      <c r="S6" s="79"/>
      <c r="T6" s="79"/>
    </row>
    <row r="7" spans="1:2" ht="15">
      <c r="A7" s="589" t="s">
        <v>491</v>
      </c>
      <c r="B7" s="589"/>
    </row>
    <row r="8" spans="2:17" ht="15">
      <c r="B8" s="81"/>
      <c r="Q8" s="115" t="s">
        <v>141</v>
      </c>
    </row>
    <row r="9" spans="1:19" s="305" customFormat="1" ht="32.25" customHeight="1">
      <c r="A9" s="590" t="s">
        <v>507</v>
      </c>
      <c r="B9" s="993" t="s">
        <v>3</v>
      </c>
      <c r="C9" s="990" t="s">
        <v>471</v>
      </c>
      <c r="D9" s="990"/>
      <c r="E9" s="990"/>
      <c r="F9" s="990"/>
      <c r="G9" s="990" t="s">
        <v>561</v>
      </c>
      <c r="H9" s="990"/>
      <c r="I9" s="990"/>
      <c r="J9" s="990"/>
      <c r="K9" s="990" t="s">
        <v>472</v>
      </c>
      <c r="L9" s="990"/>
      <c r="M9" s="990"/>
      <c r="N9" s="990"/>
      <c r="O9" s="990" t="s">
        <v>473</v>
      </c>
      <c r="P9" s="990"/>
      <c r="Q9" s="990"/>
      <c r="R9" s="990"/>
      <c r="S9" s="995" t="s">
        <v>166</v>
      </c>
    </row>
    <row r="10" spans="1:19" s="305" customFormat="1" ht="69" customHeight="1">
      <c r="A10" s="590"/>
      <c r="B10" s="994"/>
      <c r="C10" s="303" t="s">
        <v>163</v>
      </c>
      <c r="D10" s="307" t="s">
        <v>165</v>
      </c>
      <c r="E10" s="303" t="s">
        <v>140</v>
      </c>
      <c r="F10" s="307" t="s">
        <v>164</v>
      </c>
      <c r="G10" s="303" t="s">
        <v>253</v>
      </c>
      <c r="H10" s="307" t="s">
        <v>165</v>
      </c>
      <c r="I10" s="303" t="s">
        <v>140</v>
      </c>
      <c r="J10" s="307" t="s">
        <v>164</v>
      </c>
      <c r="K10" s="303" t="s">
        <v>253</v>
      </c>
      <c r="L10" s="307" t="s">
        <v>165</v>
      </c>
      <c r="M10" s="303" t="s">
        <v>140</v>
      </c>
      <c r="N10" s="307" t="s">
        <v>164</v>
      </c>
      <c r="O10" s="303" t="s">
        <v>253</v>
      </c>
      <c r="P10" s="306" t="s">
        <v>165</v>
      </c>
      <c r="Q10" s="303" t="s">
        <v>140</v>
      </c>
      <c r="R10" s="306" t="s">
        <v>164</v>
      </c>
      <c r="S10" s="995"/>
    </row>
    <row r="11" spans="1:19" s="82" customFormat="1" ht="15.75" customHeight="1">
      <c r="A11" s="5">
        <v>1</v>
      </c>
      <c r="B11" s="87">
        <v>2</v>
      </c>
      <c r="C11" s="77">
        <v>3</v>
      </c>
      <c r="D11" s="77">
        <v>4</v>
      </c>
      <c r="E11" s="77">
        <v>5</v>
      </c>
      <c r="F11" s="77">
        <v>6</v>
      </c>
      <c r="G11" s="77">
        <v>7</v>
      </c>
      <c r="H11" s="77">
        <v>8</v>
      </c>
      <c r="I11" s="77">
        <v>9</v>
      </c>
      <c r="J11" s="77">
        <v>10</v>
      </c>
      <c r="K11" s="77">
        <v>11</v>
      </c>
      <c r="L11" s="77">
        <v>12</v>
      </c>
      <c r="M11" s="77">
        <v>13</v>
      </c>
      <c r="N11" s="77">
        <v>14</v>
      </c>
      <c r="O11" s="77">
        <v>15</v>
      </c>
      <c r="P11" s="77">
        <v>16</v>
      </c>
      <c r="Q11" s="77">
        <v>17</v>
      </c>
      <c r="R11" s="77">
        <v>18</v>
      </c>
      <c r="S11" s="126">
        <v>19</v>
      </c>
    </row>
    <row r="12" spans="1:19" ht="15">
      <c r="A12" s="8">
        <v>1</v>
      </c>
      <c r="B12" s="19" t="s">
        <v>492</v>
      </c>
      <c r="C12" s="83">
        <v>0</v>
      </c>
      <c r="D12" s="83">
        <v>0</v>
      </c>
      <c r="E12" s="453">
        <v>2.03182</v>
      </c>
      <c r="F12" s="83">
        <v>0</v>
      </c>
      <c r="G12" s="83">
        <v>0</v>
      </c>
      <c r="H12" s="83">
        <f aca="true" t="shared" si="0" ref="H12:H19">G12</f>
        <v>0</v>
      </c>
      <c r="I12" s="83">
        <v>2.565</v>
      </c>
      <c r="J12" s="396">
        <f aca="true" t="shared" si="1" ref="J12:J19">H12*I12</f>
        <v>0</v>
      </c>
      <c r="K12" s="83">
        <v>0</v>
      </c>
      <c r="L12" s="83">
        <v>0</v>
      </c>
      <c r="M12" s="83">
        <v>2.762</v>
      </c>
      <c r="N12" s="83">
        <v>0</v>
      </c>
      <c r="O12" s="83">
        <v>0</v>
      </c>
      <c r="P12" s="83">
        <v>0</v>
      </c>
      <c r="Q12" s="83">
        <v>2.92</v>
      </c>
      <c r="R12" s="83">
        <v>0</v>
      </c>
      <c r="S12" s="396">
        <f aca="true" t="shared" si="2" ref="S12:S19">J12</f>
        <v>0</v>
      </c>
    </row>
    <row r="13" spans="1:19" ht="15">
      <c r="A13" s="8">
        <v>2</v>
      </c>
      <c r="B13" s="19" t="s">
        <v>493</v>
      </c>
      <c r="C13" s="83">
        <v>0</v>
      </c>
      <c r="D13" s="83">
        <v>0</v>
      </c>
      <c r="E13" s="453">
        <v>2.03182</v>
      </c>
      <c r="F13" s="83">
        <v>0</v>
      </c>
      <c r="G13" s="83">
        <v>0</v>
      </c>
      <c r="H13" s="83">
        <f t="shared" si="0"/>
        <v>0</v>
      </c>
      <c r="I13" s="83">
        <v>2.565</v>
      </c>
      <c r="J13" s="396">
        <f t="shared" si="1"/>
        <v>0</v>
      </c>
      <c r="K13" s="83">
        <v>0</v>
      </c>
      <c r="L13" s="83">
        <v>0</v>
      </c>
      <c r="M13" s="83">
        <v>2.762</v>
      </c>
      <c r="N13" s="83">
        <v>0</v>
      </c>
      <c r="O13" s="83">
        <v>0</v>
      </c>
      <c r="P13" s="83">
        <v>0</v>
      </c>
      <c r="Q13" s="83">
        <v>2.92</v>
      </c>
      <c r="R13" s="83">
        <v>0</v>
      </c>
      <c r="S13" s="396">
        <f t="shared" si="2"/>
        <v>0</v>
      </c>
    </row>
    <row r="14" spans="1:19" ht="15">
      <c r="A14" s="8">
        <v>3</v>
      </c>
      <c r="B14" s="19" t="s">
        <v>494</v>
      </c>
      <c r="C14" s="83">
        <v>0</v>
      </c>
      <c r="D14" s="83">
        <v>0</v>
      </c>
      <c r="E14" s="453">
        <v>2.03182</v>
      </c>
      <c r="F14" s="83">
        <v>0</v>
      </c>
      <c r="G14" s="83">
        <v>0</v>
      </c>
      <c r="H14" s="83">
        <f t="shared" si="0"/>
        <v>0</v>
      </c>
      <c r="I14" s="83">
        <v>2.565</v>
      </c>
      <c r="J14" s="396">
        <f t="shared" si="1"/>
        <v>0</v>
      </c>
      <c r="K14" s="83">
        <v>0</v>
      </c>
      <c r="L14" s="83">
        <v>0</v>
      </c>
      <c r="M14" s="83">
        <v>2.762</v>
      </c>
      <c r="N14" s="83">
        <v>0</v>
      </c>
      <c r="O14" s="83">
        <v>0</v>
      </c>
      <c r="P14" s="83">
        <v>0</v>
      </c>
      <c r="Q14" s="83">
        <v>2.92</v>
      </c>
      <c r="R14" s="83">
        <v>0</v>
      </c>
      <c r="S14" s="396">
        <f t="shared" si="2"/>
        <v>0</v>
      </c>
    </row>
    <row r="15" spans="1:19" ht="15">
      <c r="A15" s="8">
        <v>4</v>
      </c>
      <c r="B15" s="19" t="s">
        <v>495</v>
      </c>
      <c r="C15" s="83">
        <v>0</v>
      </c>
      <c r="D15" s="83">
        <v>0</v>
      </c>
      <c r="E15" s="453">
        <v>2.03182</v>
      </c>
      <c r="F15" s="83">
        <v>0</v>
      </c>
      <c r="G15" s="83">
        <v>0</v>
      </c>
      <c r="H15" s="83">
        <f t="shared" si="0"/>
        <v>0</v>
      </c>
      <c r="I15" s="83">
        <v>2.565</v>
      </c>
      <c r="J15" s="396">
        <f t="shared" si="1"/>
        <v>0</v>
      </c>
      <c r="K15" s="83">
        <v>0</v>
      </c>
      <c r="L15" s="83">
        <v>0</v>
      </c>
      <c r="M15" s="83">
        <v>2.762</v>
      </c>
      <c r="N15" s="83">
        <v>0</v>
      </c>
      <c r="O15" s="83">
        <v>0</v>
      </c>
      <c r="P15" s="83">
        <v>0</v>
      </c>
      <c r="Q15" s="83">
        <v>2.92</v>
      </c>
      <c r="R15" s="83">
        <v>0</v>
      </c>
      <c r="S15" s="396">
        <f t="shared" si="2"/>
        <v>0</v>
      </c>
    </row>
    <row r="16" spans="1:45" s="83" customFormat="1" ht="15">
      <c r="A16" s="8">
        <v>5</v>
      </c>
      <c r="B16" s="19" t="s">
        <v>496</v>
      </c>
      <c r="C16" s="83">
        <v>0</v>
      </c>
      <c r="D16" s="83">
        <v>0</v>
      </c>
      <c r="E16" s="453">
        <v>2.03182</v>
      </c>
      <c r="F16" s="83">
        <v>0</v>
      </c>
      <c r="G16" s="83">
        <v>0</v>
      </c>
      <c r="H16" s="83">
        <f t="shared" si="0"/>
        <v>0</v>
      </c>
      <c r="I16" s="83">
        <v>2.565</v>
      </c>
      <c r="J16" s="396">
        <f t="shared" si="1"/>
        <v>0</v>
      </c>
      <c r="K16" s="83">
        <v>0</v>
      </c>
      <c r="L16" s="83">
        <v>0</v>
      </c>
      <c r="M16" s="83">
        <v>2.762</v>
      </c>
      <c r="N16" s="83">
        <v>0</v>
      </c>
      <c r="O16" s="83">
        <v>0</v>
      </c>
      <c r="P16" s="83">
        <v>0</v>
      </c>
      <c r="Q16" s="83">
        <v>2.92</v>
      </c>
      <c r="R16" s="83">
        <v>0</v>
      </c>
      <c r="S16" s="396">
        <f t="shared" si="2"/>
        <v>0</v>
      </c>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row>
    <row r="17" spans="1:19" s="84" customFormat="1" ht="15">
      <c r="A17" s="8">
        <v>6</v>
      </c>
      <c r="B17" s="19" t="s">
        <v>497</v>
      </c>
      <c r="C17" s="83">
        <v>0</v>
      </c>
      <c r="D17" s="83">
        <v>0</v>
      </c>
      <c r="E17" s="453">
        <v>2.03182</v>
      </c>
      <c r="F17" s="83">
        <v>0</v>
      </c>
      <c r="G17" s="83">
        <v>0</v>
      </c>
      <c r="H17" s="83">
        <f t="shared" si="0"/>
        <v>0</v>
      </c>
      <c r="I17" s="83">
        <v>2.565</v>
      </c>
      <c r="J17" s="396">
        <f t="shared" si="1"/>
        <v>0</v>
      </c>
      <c r="K17" s="83">
        <v>0</v>
      </c>
      <c r="L17" s="83">
        <v>0</v>
      </c>
      <c r="M17" s="83">
        <v>2.762</v>
      </c>
      <c r="N17" s="83">
        <v>0</v>
      </c>
      <c r="O17" s="83">
        <v>0</v>
      </c>
      <c r="P17" s="83">
        <v>0</v>
      </c>
      <c r="Q17" s="83">
        <v>2.92</v>
      </c>
      <c r="R17" s="83">
        <v>0</v>
      </c>
      <c r="S17" s="396">
        <f t="shared" si="2"/>
        <v>0</v>
      </c>
    </row>
    <row r="18" spans="1:19" s="84" customFormat="1" ht="15">
      <c r="A18" s="8">
        <v>7</v>
      </c>
      <c r="B18" s="19" t="s">
        <v>498</v>
      </c>
      <c r="C18" s="83">
        <v>0</v>
      </c>
      <c r="D18" s="83">
        <v>0</v>
      </c>
      <c r="E18" s="453">
        <v>2.03182</v>
      </c>
      <c r="F18" s="83">
        <v>0</v>
      </c>
      <c r="G18" s="83">
        <v>0</v>
      </c>
      <c r="H18" s="83">
        <f t="shared" si="0"/>
        <v>0</v>
      </c>
      <c r="I18" s="83">
        <v>2.565</v>
      </c>
      <c r="J18" s="396">
        <f t="shared" si="1"/>
        <v>0</v>
      </c>
      <c r="K18" s="83">
        <v>0</v>
      </c>
      <c r="L18" s="83">
        <v>0</v>
      </c>
      <c r="M18" s="83">
        <v>2.762</v>
      </c>
      <c r="N18" s="83">
        <v>0</v>
      </c>
      <c r="O18" s="83">
        <v>0</v>
      </c>
      <c r="P18" s="83">
        <v>0</v>
      </c>
      <c r="Q18" s="83">
        <v>2.92</v>
      </c>
      <c r="R18" s="83">
        <v>0</v>
      </c>
      <c r="S18" s="396">
        <f t="shared" si="2"/>
        <v>0</v>
      </c>
    </row>
    <row r="19" spans="1:19" ht="15">
      <c r="A19" s="8">
        <v>8</v>
      </c>
      <c r="B19" s="19" t="s">
        <v>499</v>
      </c>
      <c r="C19" s="83">
        <v>0</v>
      </c>
      <c r="D19" s="83">
        <v>0</v>
      </c>
      <c r="E19" s="453">
        <v>2.03182</v>
      </c>
      <c r="F19" s="83">
        <v>0</v>
      </c>
      <c r="G19" s="83">
        <v>0</v>
      </c>
      <c r="H19" s="83">
        <f t="shared" si="0"/>
        <v>0</v>
      </c>
      <c r="I19" s="83">
        <v>2.565</v>
      </c>
      <c r="J19" s="396">
        <f t="shared" si="1"/>
        <v>0</v>
      </c>
      <c r="K19" s="83">
        <v>0</v>
      </c>
      <c r="L19" s="83">
        <v>0</v>
      </c>
      <c r="M19" s="83">
        <v>2.762</v>
      </c>
      <c r="N19" s="83">
        <v>0</v>
      </c>
      <c r="O19" s="83">
        <v>0</v>
      </c>
      <c r="P19" s="83">
        <v>0</v>
      </c>
      <c r="Q19" s="83">
        <v>2.92</v>
      </c>
      <c r="R19" s="83">
        <v>0</v>
      </c>
      <c r="S19" s="396">
        <f t="shared" si="2"/>
        <v>0</v>
      </c>
    </row>
    <row r="20" spans="1:19" ht="15">
      <c r="A20" s="3"/>
      <c r="B20" s="27" t="s">
        <v>500</v>
      </c>
      <c r="C20" s="83">
        <f>SUM(C12:C19)</f>
        <v>0</v>
      </c>
      <c r="D20" s="83">
        <f>SUM(D12:D19)</f>
        <v>0</v>
      </c>
      <c r="E20" s="83"/>
      <c r="F20" s="83">
        <f>SUM(F12:F19)</f>
        <v>0</v>
      </c>
      <c r="G20" s="83">
        <f aca="true" t="shared" si="3" ref="G20:S20">SUM(G12:G19)</f>
        <v>0</v>
      </c>
      <c r="H20" s="83">
        <f>SUM(H12:H19)</f>
        <v>0</v>
      </c>
      <c r="I20" s="83"/>
      <c r="J20" s="396">
        <f t="shared" si="3"/>
        <v>0</v>
      </c>
      <c r="K20" s="83">
        <f t="shared" si="3"/>
        <v>0</v>
      </c>
      <c r="L20" s="83">
        <f t="shared" si="3"/>
        <v>0</v>
      </c>
      <c r="M20" s="83"/>
      <c r="N20" s="83">
        <f t="shared" si="3"/>
        <v>0</v>
      </c>
      <c r="O20" s="83">
        <f t="shared" si="3"/>
        <v>0</v>
      </c>
      <c r="P20" s="83">
        <f t="shared" si="3"/>
        <v>0</v>
      </c>
      <c r="Q20" s="83"/>
      <c r="R20" s="83">
        <f t="shared" si="3"/>
        <v>0</v>
      </c>
      <c r="S20" s="396">
        <f t="shared" si="3"/>
        <v>0</v>
      </c>
    </row>
    <row r="21" ht="15">
      <c r="A21" s="426" t="s">
        <v>665</v>
      </c>
    </row>
    <row r="22" spans="1:16" ht="15">
      <c r="A22" s="541"/>
      <c r="B22" s="541"/>
      <c r="C22" s="541"/>
      <c r="D22" s="541"/>
      <c r="E22" s="541"/>
      <c r="F22" s="541"/>
      <c r="G22" s="541"/>
      <c r="H22" s="541"/>
      <c r="I22" s="541"/>
      <c r="J22" s="541"/>
      <c r="K22" s="541"/>
      <c r="L22" s="541"/>
      <c r="M22" s="541"/>
      <c r="N22" s="541"/>
      <c r="O22" s="541"/>
      <c r="P22" s="541"/>
    </row>
    <row r="24" spans="1:19" s="16" customFormat="1" ht="12.75" customHeight="1">
      <c r="A24" s="15" t="s">
        <v>12</v>
      </c>
      <c r="G24" s="15"/>
      <c r="H24" s="15"/>
      <c r="K24" s="15"/>
      <c r="L24" s="15"/>
      <c r="M24" s="15"/>
      <c r="N24" s="15"/>
      <c r="O24" s="15"/>
      <c r="P24" s="963"/>
      <c r="Q24" s="963"/>
      <c r="R24" s="963"/>
      <c r="S24" s="963"/>
    </row>
    <row r="25" spans="8:19" s="16" customFormat="1" ht="12.75" customHeight="1">
      <c r="H25" s="16" t="s">
        <v>11</v>
      </c>
      <c r="J25" s="15"/>
      <c r="L25" s="31"/>
      <c r="M25" s="31"/>
      <c r="N25" s="31"/>
      <c r="O25" s="31"/>
      <c r="P25" s="949" t="s">
        <v>1023</v>
      </c>
      <c r="Q25" s="949"/>
      <c r="R25" s="949"/>
      <c r="S25" s="949"/>
    </row>
    <row r="26" spans="11:19" s="16" customFormat="1" ht="12.75" customHeight="1">
      <c r="K26" s="31"/>
      <c r="L26" s="31"/>
      <c r="M26" s="31"/>
      <c r="N26" s="31"/>
      <c r="O26" s="31"/>
      <c r="P26" s="949" t="s">
        <v>503</v>
      </c>
      <c r="Q26" s="949"/>
      <c r="R26" s="949"/>
      <c r="S26" s="949"/>
    </row>
    <row r="27" spans="1:19" s="16" customFormat="1" ht="12.75">
      <c r="A27" s="15"/>
      <c r="B27" s="15"/>
      <c r="K27" s="15"/>
      <c r="L27" s="15"/>
      <c r="M27" s="15"/>
      <c r="N27" s="15"/>
      <c r="O27" s="15"/>
      <c r="P27" s="248"/>
      <c r="Q27" s="420" t="s">
        <v>81</v>
      </c>
      <c r="R27" s="420"/>
      <c r="S27" s="421"/>
    </row>
  </sheetData>
  <sheetProtection/>
  <mergeCells count="14">
    <mergeCell ref="P1:S1"/>
    <mergeCell ref="B4:T4"/>
    <mergeCell ref="G2:M2"/>
    <mergeCell ref="B9:B10"/>
    <mergeCell ref="C9:F9"/>
    <mergeCell ref="G9:J9"/>
    <mergeCell ref="K9:N9"/>
    <mergeCell ref="S9:S10"/>
    <mergeCell ref="O9:R9"/>
    <mergeCell ref="A7:B7"/>
    <mergeCell ref="A9:A10"/>
    <mergeCell ref="P24:S24"/>
    <mergeCell ref="P25:S25"/>
    <mergeCell ref="P26:S26"/>
  </mergeCells>
  <printOptions horizontalCentered="1"/>
  <pageMargins left="0.55" right="0.24" top="1.21" bottom="0" header="1" footer="0.31496062992125984"/>
  <pageSetup fitToHeight="1" fitToWidth="1" horizontalDpi="600" verticalDpi="600" orientation="landscape" paperSize="9" scale="69" r:id="rId1"/>
</worksheet>
</file>

<file path=xl/worksheets/sheet64.xml><?xml version="1.0" encoding="utf-8"?>
<worksheet xmlns="http://schemas.openxmlformats.org/spreadsheetml/2006/main" xmlns:r="http://schemas.openxmlformats.org/officeDocument/2006/relationships">
  <sheetPr>
    <pageSetUpPr fitToPage="1"/>
  </sheetPr>
  <dimension ref="A1:BF39"/>
  <sheetViews>
    <sheetView view="pageBreakPreview" zoomScale="80" zoomScaleSheetLayoutView="80" zoomScalePageLayoutView="0" workbookViewId="0" topLeftCell="F4">
      <selection activeCell="B9" sqref="B9:B10"/>
    </sheetView>
  </sheetViews>
  <sheetFormatPr defaultColWidth="9.140625" defaultRowHeight="12.75"/>
  <cols>
    <col min="1" max="1" width="5.00390625" style="78" customWidth="1"/>
    <col min="2" max="2" width="12.8515625" style="78" customWidth="1"/>
    <col min="3" max="3" width="7.140625" style="78" customWidth="1"/>
    <col min="4" max="4" width="6.8515625" style="78" customWidth="1"/>
    <col min="5" max="5" width="7.421875" style="78" customWidth="1"/>
    <col min="6" max="6" width="9.140625" style="78" customWidth="1"/>
    <col min="7" max="7" width="10.421875" style="78" customWidth="1"/>
    <col min="8" max="9" width="7.00390625" style="78" customWidth="1"/>
    <col min="10" max="10" width="7.140625" style="78" customWidth="1"/>
    <col min="11" max="11" width="6.8515625" style="78" customWidth="1"/>
    <col min="12" max="12" width="9.7109375" style="78" customWidth="1"/>
    <col min="13" max="13" width="10.7109375" style="78" customWidth="1"/>
    <col min="14" max="14" width="6.8515625" style="78" customWidth="1"/>
    <col min="15" max="15" width="7.00390625" style="78" customWidth="1"/>
    <col min="16" max="16" width="7.28125" style="78" customWidth="1"/>
    <col min="17" max="17" width="7.421875" style="78" customWidth="1"/>
    <col min="18" max="18" width="9.421875" style="78" customWidth="1"/>
    <col min="19" max="19" width="10.140625" style="78" customWidth="1"/>
    <col min="20" max="20" width="7.8515625" style="78" customWidth="1"/>
    <col min="21" max="21" width="8.28125" style="78" customWidth="1"/>
    <col min="22" max="22" width="8.8515625" style="78" customWidth="1"/>
    <col min="23" max="23" width="9.00390625" style="78" bestFit="1" customWidth="1"/>
    <col min="24" max="24" width="10.7109375" style="78" bestFit="1" customWidth="1"/>
    <col min="25" max="25" width="10.57421875" style="78" bestFit="1" customWidth="1"/>
    <col min="26" max="26" width="6.140625" style="78" bestFit="1" customWidth="1"/>
    <col min="27" max="27" width="6.57421875" style="78" bestFit="1" customWidth="1"/>
    <col min="28" max="28" width="7.57421875" style="78" customWidth="1"/>
    <col min="29" max="29" width="8.140625" style="78" customWidth="1"/>
    <col min="30" max="30" width="10.7109375" style="78" bestFit="1" customWidth="1"/>
    <col min="31" max="31" width="10.57421875" style="78" bestFit="1" customWidth="1"/>
    <col min="32" max="32" width="8.421875" style="78" customWidth="1"/>
    <col min="33" max="16384" width="9.140625" style="78" customWidth="1"/>
  </cols>
  <sheetData>
    <row r="1" spans="31:34" ht="15.75">
      <c r="AE1" s="1000" t="s">
        <v>776</v>
      </c>
      <c r="AF1" s="1000"/>
      <c r="AG1" s="1000"/>
      <c r="AH1" s="1000"/>
    </row>
    <row r="2" spans="1:32" s="16" customFormat="1" ht="15.75">
      <c r="A2" s="620" t="s">
        <v>0</v>
      </c>
      <c r="B2" s="620"/>
      <c r="C2" s="620"/>
      <c r="D2" s="620"/>
      <c r="E2" s="620"/>
      <c r="F2" s="620"/>
      <c r="G2" s="620"/>
      <c r="H2" s="620"/>
      <c r="I2" s="620"/>
      <c r="J2" s="620"/>
      <c r="K2" s="620"/>
      <c r="L2" s="620"/>
      <c r="M2" s="620"/>
      <c r="N2" s="620"/>
      <c r="O2" s="620"/>
      <c r="P2" s="620"/>
      <c r="Q2" s="620"/>
      <c r="R2" s="620"/>
      <c r="S2" s="620"/>
      <c r="T2" s="620"/>
      <c r="U2" s="620"/>
      <c r="V2" s="620"/>
      <c r="W2" s="620"/>
      <c r="X2" s="620"/>
      <c r="Y2" s="620"/>
      <c r="Z2" s="620"/>
      <c r="AA2" s="620"/>
      <c r="AB2" s="620"/>
      <c r="AC2" s="620"/>
      <c r="AD2" s="620"/>
      <c r="AE2" s="620"/>
      <c r="AF2" s="620"/>
    </row>
    <row r="3" spans="1:32" s="16" customFormat="1" ht="20.25">
      <c r="A3" s="621" t="s">
        <v>827</v>
      </c>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row>
    <row r="4" spans="10:22" s="16" customFormat="1" ht="20.25">
      <c r="J4" s="45"/>
      <c r="K4" s="45"/>
      <c r="L4" s="45"/>
      <c r="M4" s="45"/>
      <c r="N4" s="45"/>
      <c r="O4" s="45"/>
      <c r="P4" s="45"/>
      <c r="Q4" s="45"/>
      <c r="R4" s="45"/>
      <c r="S4" s="45"/>
      <c r="T4" s="45"/>
      <c r="U4" s="45"/>
      <c r="V4" s="45"/>
    </row>
    <row r="5" spans="1:33" ht="15.75">
      <c r="A5" s="622" t="s">
        <v>886</v>
      </c>
      <c r="B5" s="622"/>
      <c r="C5" s="622"/>
      <c r="D5" s="622"/>
      <c r="E5" s="622"/>
      <c r="F5" s="622"/>
      <c r="G5" s="622"/>
      <c r="H5" s="622"/>
      <c r="I5" s="622"/>
      <c r="J5" s="622"/>
      <c r="K5" s="622"/>
      <c r="L5" s="622"/>
      <c r="M5" s="622"/>
      <c r="N5" s="622"/>
      <c r="O5" s="622"/>
      <c r="P5" s="622"/>
      <c r="Q5" s="622"/>
      <c r="R5" s="622"/>
      <c r="S5" s="622"/>
      <c r="T5" s="622"/>
      <c r="U5" s="622"/>
      <c r="V5" s="622"/>
      <c r="W5" s="622"/>
      <c r="X5" s="622"/>
      <c r="Y5" s="622"/>
      <c r="Z5" s="622"/>
      <c r="AA5" s="622"/>
      <c r="AB5" s="622"/>
      <c r="AC5" s="622"/>
      <c r="AD5" s="622"/>
      <c r="AE5" s="622"/>
      <c r="AF5" s="622"/>
      <c r="AG5" s="108"/>
    </row>
    <row r="6" spans="3:33" ht="15">
      <c r="C6" s="79"/>
      <c r="D6" s="79"/>
      <c r="E6" s="79"/>
      <c r="F6" s="79"/>
      <c r="G6" s="79"/>
      <c r="H6" s="79"/>
      <c r="I6" s="79"/>
      <c r="J6" s="79"/>
      <c r="Q6" s="79"/>
      <c r="R6" s="79"/>
      <c r="S6" s="79"/>
      <c r="T6" s="79"/>
      <c r="U6" s="79"/>
      <c r="V6" s="79"/>
      <c r="W6" s="79"/>
      <c r="X6" s="79"/>
      <c r="Y6" s="79"/>
      <c r="Z6" s="79"/>
      <c r="AA6" s="79"/>
      <c r="AB6" s="79"/>
      <c r="AC6" s="79"/>
      <c r="AD6" s="79"/>
      <c r="AE6" s="79"/>
      <c r="AF6" s="79"/>
      <c r="AG6" s="79"/>
    </row>
    <row r="7" spans="1:2" ht="15">
      <c r="A7" s="589" t="s">
        <v>491</v>
      </c>
      <c r="B7" s="589"/>
    </row>
    <row r="8" ht="15">
      <c r="B8" s="81"/>
    </row>
    <row r="9" spans="1:32" s="305" customFormat="1" ht="41.25" customHeight="1">
      <c r="A9" s="590" t="s">
        <v>506</v>
      </c>
      <c r="B9" s="993" t="s">
        <v>3</v>
      </c>
      <c r="C9" s="990" t="s">
        <v>106</v>
      </c>
      <c r="D9" s="990"/>
      <c r="E9" s="990"/>
      <c r="F9" s="990"/>
      <c r="G9" s="990"/>
      <c r="H9" s="990"/>
      <c r="I9" s="987" t="s">
        <v>864</v>
      </c>
      <c r="J9" s="988"/>
      <c r="K9" s="988"/>
      <c r="L9" s="988"/>
      <c r="M9" s="988"/>
      <c r="N9" s="991"/>
      <c r="O9" s="987" t="s">
        <v>197</v>
      </c>
      <c r="P9" s="988"/>
      <c r="Q9" s="988"/>
      <c r="R9" s="988"/>
      <c r="S9" s="988"/>
      <c r="T9" s="991"/>
      <c r="U9" s="990" t="s">
        <v>105</v>
      </c>
      <c r="V9" s="990"/>
      <c r="W9" s="990"/>
      <c r="X9" s="990"/>
      <c r="Y9" s="990"/>
      <c r="Z9" s="990"/>
      <c r="AA9" s="996" t="s">
        <v>710</v>
      </c>
      <c r="AB9" s="997"/>
      <c r="AC9" s="997"/>
      <c r="AD9" s="997"/>
      <c r="AE9" s="997"/>
      <c r="AF9" s="998"/>
    </row>
    <row r="10" spans="1:32" s="305" customFormat="1" ht="49.5" customHeight="1">
      <c r="A10" s="590"/>
      <c r="B10" s="994"/>
      <c r="C10" s="308" t="s">
        <v>90</v>
      </c>
      <c r="D10" s="308" t="s">
        <v>94</v>
      </c>
      <c r="E10" s="308" t="s">
        <v>95</v>
      </c>
      <c r="F10" s="308" t="s">
        <v>367</v>
      </c>
      <c r="G10" s="308" t="s">
        <v>241</v>
      </c>
      <c r="H10" s="308" t="s">
        <v>16</v>
      </c>
      <c r="I10" s="308" t="s">
        <v>90</v>
      </c>
      <c r="J10" s="308" t="s">
        <v>94</v>
      </c>
      <c r="K10" s="308" t="s">
        <v>95</v>
      </c>
      <c r="L10" s="308" t="s">
        <v>367</v>
      </c>
      <c r="M10" s="308" t="s">
        <v>241</v>
      </c>
      <c r="N10" s="308" t="s">
        <v>16</v>
      </c>
      <c r="O10" s="308" t="s">
        <v>90</v>
      </c>
      <c r="P10" s="308" t="s">
        <v>94</v>
      </c>
      <c r="Q10" s="308" t="s">
        <v>95</v>
      </c>
      <c r="R10" s="308" t="s">
        <v>367</v>
      </c>
      <c r="S10" s="308" t="s">
        <v>241</v>
      </c>
      <c r="T10" s="308" t="s">
        <v>16</v>
      </c>
      <c r="U10" s="308" t="s">
        <v>242</v>
      </c>
      <c r="V10" s="308" t="s">
        <v>243</v>
      </c>
      <c r="W10" s="308" t="s">
        <v>244</v>
      </c>
      <c r="X10" s="308" t="s">
        <v>367</v>
      </c>
      <c r="Y10" s="308" t="s">
        <v>241</v>
      </c>
      <c r="Z10" s="308" t="s">
        <v>87</v>
      </c>
      <c r="AA10" s="308" t="s">
        <v>90</v>
      </c>
      <c r="AB10" s="308" t="s">
        <v>94</v>
      </c>
      <c r="AC10" s="308" t="s">
        <v>244</v>
      </c>
      <c r="AD10" s="308" t="s">
        <v>367</v>
      </c>
      <c r="AE10" s="308" t="s">
        <v>241</v>
      </c>
      <c r="AF10" s="308" t="s">
        <v>16</v>
      </c>
    </row>
    <row r="11" spans="1:32" s="145" customFormat="1" ht="15.75" customHeight="1">
      <c r="A11" s="68">
        <v>1</v>
      </c>
      <c r="B11" s="143">
        <v>2</v>
      </c>
      <c r="C11" s="143">
        <v>3</v>
      </c>
      <c r="D11" s="144">
        <v>4</v>
      </c>
      <c r="E11" s="144">
        <v>5</v>
      </c>
      <c r="F11" s="68">
        <v>6</v>
      </c>
      <c r="G11" s="143">
        <v>7</v>
      </c>
      <c r="H11" s="143">
        <v>8</v>
      </c>
      <c r="I11" s="144">
        <v>9</v>
      </c>
      <c r="J11" s="144">
        <v>10</v>
      </c>
      <c r="K11" s="68">
        <v>11</v>
      </c>
      <c r="L11" s="143">
        <v>12</v>
      </c>
      <c r="M11" s="143">
        <v>13</v>
      </c>
      <c r="N11" s="144">
        <v>14</v>
      </c>
      <c r="O11" s="144">
        <v>15</v>
      </c>
      <c r="P11" s="68">
        <v>16</v>
      </c>
      <c r="Q11" s="143">
        <v>17</v>
      </c>
      <c r="R11" s="143">
        <v>18</v>
      </c>
      <c r="S11" s="144">
        <v>19</v>
      </c>
      <c r="T11" s="144">
        <v>20</v>
      </c>
      <c r="U11" s="68">
        <v>21</v>
      </c>
      <c r="V11" s="143">
        <v>22</v>
      </c>
      <c r="W11" s="143">
        <v>23</v>
      </c>
      <c r="X11" s="144">
        <v>24</v>
      </c>
      <c r="Y11" s="144">
        <v>25</v>
      </c>
      <c r="Z11" s="68">
        <v>26</v>
      </c>
      <c r="AA11" s="143">
        <v>27</v>
      </c>
      <c r="AB11" s="143">
        <v>28</v>
      </c>
      <c r="AC11" s="144">
        <v>29</v>
      </c>
      <c r="AD11" s="144">
        <v>30</v>
      </c>
      <c r="AE11" s="68">
        <v>31</v>
      </c>
      <c r="AF11" s="143">
        <v>32</v>
      </c>
    </row>
    <row r="12" spans="1:35" ht="20.25" customHeight="1">
      <c r="A12" s="8">
        <v>1</v>
      </c>
      <c r="B12" s="19" t="s">
        <v>492</v>
      </c>
      <c r="C12" s="83">
        <f>'AT3A_cvrg(Insti)_PY'!C12+'AT3C_cvrg(Insti)_UPY '!C11-1</f>
        <v>862</v>
      </c>
      <c r="D12" s="83">
        <f>'AT3A_cvrg(Insti)_PY'!D12+'AT3C_cvrg(Insti)_UPY '!D11</f>
        <v>41</v>
      </c>
      <c r="E12" s="83">
        <v>1</v>
      </c>
      <c r="F12" s="83">
        <f>'AT3A_cvrg(Insti)_PY'!E12+'AT3C_cvrg(Insti)_UPY '!E11</f>
        <v>0</v>
      </c>
      <c r="G12" s="83">
        <f>'AT3A_cvrg(Insti)_PY'!F12+'AT3C_cvrg(Insti)_UPY '!F11</f>
        <v>23</v>
      </c>
      <c r="H12" s="83">
        <f>C12+D12+E12+F12+G12</f>
        <v>927</v>
      </c>
      <c r="I12" s="83">
        <v>1557</v>
      </c>
      <c r="J12" s="83">
        <v>62</v>
      </c>
      <c r="K12" s="83">
        <v>0</v>
      </c>
      <c r="L12" s="83">
        <v>11</v>
      </c>
      <c r="M12" s="83">
        <f>G12</f>
        <v>23</v>
      </c>
      <c r="N12" s="83">
        <f>I12+J12+K12+L12+M12</f>
        <v>1653</v>
      </c>
      <c r="O12" s="83">
        <v>0</v>
      </c>
      <c r="P12" s="83">
        <v>1</v>
      </c>
      <c r="Q12" s="83">
        <v>0</v>
      </c>
      <c r="R12" s="83">
        <v>0</v>
      </c>
      <c r="S12" s="83">
        <v>0</v>
      </c>
      <c r="T12" s="83">
        <v>1</v>
      </c>
      <c r="U12" s="83">
        <v>0</v>
      </c>
      <c r="V12" s="83">
        <v>0</v>
      </c>
      <c r="W12" s="83">
        <v>0</v>
      </c>
      <c r="X12" s="83">
        <v>0</v>
      </c>
      <c r="Y12" s="83">
        <v>0</v>
      </c>
      <c r="Z12" s="83">
        <f>SUM(U12:Y12)</f>
        <v>0</v>
      </c>
      <c r="AA12" s="83">
        <v>266</v>
      </c>
      <c r="AB12" s="83">
        <v>8</v>
      </c>
      <c r="AC12" s="83">
        <v>0</v>
      </c>
      <c r="AD12" s="83">
        <v>0</v>
      </c>
      <c r="AE12" s="83">
        <v>6</v>
      </c>
      <c r="AF12" s="83">
        <f>SUM(AA12:AE12)</f>
        <v>280</v>
      </c>
      <c r="AG12" s="523"/>
      <c r="AH12" s="523"/>
      <c r="AI12" s="523"/>
    </row>
    <row r="13" spans="1:35" ht="20.25" customHeight="1">
      <c r="A13" s="8">
        <v>2</v>
      </c>
      <c r="B13" s="19" t="s">
        <v>493</v>
      </c>
      <c r="C13" s="83">
        <f>'AT3A_cvrg(Insti)_PY'!C13+'AT3C_cvrg(Insti)_UPY '!C12</f>
        <v>800</v>
      </c>
      <c r="D13" s="83">
        <f>'AT3A_cvrg(Insti)_PY'!D13+'AT3C_cvrg(Insti)_UPY '!D12</f>
        <v>2</v>
      </c>
      <c r="E13" s="83">
        <v>0</v>
      </c>
      <c r="F13" s="83">
        <f>'AT3A_cvrg(Insti)_PY'!E13+'AT3C_cvrg(Insti)_UPY '!E12</f>
        <v>0</v>
      </c>
      <c r="G13" s="83">
        <f>'AT3A_cvrg(Insti)_PY'!F13+'AT3C_cvrg(Insti)_UPY '!F12</f>
        <v>79</v>
      </c>
      <c r="H13" s="83">
        <f aca="true" t="shared" si="0" ref="H13:H19">C13+D13+E13+F13+G13</f>
        <v>881</v>
      </c>
      <c r="I13" s="83">
        <v>1466</v>
      </c>
      <c r="J13" s="83">
        <v>4</v>
      </c>
      <c r="K13" s="83">
        <f aca="true" t="shared" si="1" ref="K13:K19">E13</f>
        <v>0</v>
      </c>
      <c r="L13" s="83">
        <f aca="true" t="shared" si="2" ref="L13:L19">F13</f>
        <v>0</v>
      </c>
      <c r="M13" s="83">
        <f aca="true" t="shared" si="3" ref="M13:M19">G13</f>
        <v>79</v>
      </c>
      <c r="N13" s="83">
        <f aca="true" t="shared" si="4" ref="N13:N19">I13+J13+K13+L13+M13</f>
        <v>1549</v>
      </c>
      <c r="O13" s="83">
        <v>0</v>
      </c>
      <c r="P13" s="83">
        <v>0</v>
      </c>
      <c r="Q13" s="83">
        <v>0</v>
      </c>
      <c r="R13" s="83">
        <v>0</v>
      </c>
      <c r="S13" s="83">
        <v>0</v>
      </c>
      <c r="T13" s="83">
        <v>0</v>
      </c>
      <c r="U13" s="83">
        <v>0</v>
      </c>
      <c r="V13" s="83">
        <v>0</v>
      </c>
      <c r="W13" s="83">
        <v>0</v>
      </c>
      <c r="X13" s="83">
        <v>0</v>
      </c>
      <c r="Y13" s="83">
        <v>0</v>
      </c>
      <c r="Z13" s="83">
        <f aca="true" t="shared" si="5" ref="Z13:Z19">SUM(U13:Y13)</f>
        <v>0</v>
      </c>
      <c r="AA13" s="83">
        <v>246</v>
      </c>
      <c r="AB13" s="83">
        <v>0</v>
      </c>
      <c r="AC13" s="83">
        <v>0</v>
      </c>
      <c r="AD13" s="83">
        <v>0</v>
      </c>
      <c r="AE13" s="83">
        <v>19</v>
      </c>
      <c r="AF13" s="83">
        <f aca="true" t="shared" si="6" ref="AF13:AF19">SUM(AA13:AE13)</f>
        <v>265</v>
      </c>
      <c r="AG13" s="523"/>
      <c r="AH13" s="523"/>
      <c r="AI13" s="523"/>
    </row>
    <row r="14" spans="1:35" ht="20.25" customHeight="1">
      <c r="A14" s="8">
        <v>3</v>
      </c>
      <c r="B14" s="19" t="s">
        <v>494</v>
      </c>
      <c r="C14" s="83">
        <f>'AT3A_cvrg(Insti)_PY'!C14+'AT3C_cvrg(Insti)_UPY '!C13</f>
        <v>667</v>
      </c>
      <c r="D14" s="83">
        <f>'AT3A_cvrg(Insti)_PY'!D14+'AT3C_cvrg(Insti)_UPY '!D13</f>
        <v>7</v>
      </c>
      <c r="E14" s="83">
        <v>0</v>
      </c>
      <c r="F14" s="83">
        <f>'AT3A_cvrg(Insti)_PY'!E14+'AT3C_cvrg(Insti)_UPY '!E13</f>
        <v>0</v>
      </c>
      <c r="G14" s="83">
        <f>'AT3A_cvrg(Insti)_PY'!F14+'AT3C_cvrg(Insti)_UPY '!F13</f>
        <v>2</v>
      </c>
      <c r="H14" s="83">
        <f t="shared" si="0"/>
        <v>676</v>
      </c>
      <c r="I14" s="83">
        <v>1182</v>
      </c>
      <c r="J14" s="83">
        <v>10</v>
      </c>
      <c r="K14" s="83">
        <f t="shared" si="1"/>
        <v>0</v>
      </c>
      <c r="L14" s="83">
        <f t="shared" si="2"/>
        <v>0</v>
      </c>
      <c r="M14" s="83">
        <f t="shared" si="3"/>
        <v>2</v>
      </c>
      <c r="N14" s="83">
        <f t="shared" si="4"/>
        <v>1194</v>
      </c>
      <c r="O14" s="83">
        <v>0</v>
      </c>
      <c r="P14" s="83">
        <v>0</v>
      </c>
      <c r="Q14" s="83">
        <v>0</v>
      </c>
      <c r="R14" s="83">
        <v>0</v>
      </c>
      <c r="S14" s="83">
        <v>0</v>
      </c>
      <c r="T14" s="83">
        <v>0</v>
      </c>
      <c r="U14" s="83">
        <v>0</v>
      </c>
      <c r="V14" s="83">
        <v>0</v>
      </c>
      <c r="W14" s="83">
        <v>0</v>
      </c>
      <c r="X14" s="83">
        <v>0</v>
      </c>
      <c r="Y14" s="83">
        <v>0</v>
      </c>
      <c r="Z14" s="83">
        <f t="shared" si="5"/>
        <v>0</v>
      </c>
      <c r="AA14" s="83">
        <v>205</v>
      </c>
      <c r="AB14" s="83">
        <v>1</v>
      </c>
      <c r="AC14" s="83">
        <v>0</v>
      </c>
      <c r="AD14" s="83">
        <v>0</v>
      </c>
      <c r="AE14" s="83">
        <v>0</v>
      </c>
      <c r="AF14" s="83">
        <f t="shared" si="6"/>
        <v>206</v>
      </c>
      <c r="AG14" s="523"/>
      <c r="AH14" s="523"/>
      <c r="AI14" s="523"/>
    </row>
    <row r="15" spans="1:35" ht="20.25" customHeight="1">
      <c r="A15" s="8">
        <v>4</v>
      </c>
      <c r="B15" s="19" t="s">
        <v>495</v>
      </c>
      <c r="C15" s="83">
        <f>'AT3A_cvrg(Insti)_PY'!C15+'AT3C_cvrg(Insti)_UPY '!C14</f>
        <v>798</v>
      </c>
      <c r="D15" s="83">
        <f>'AT3A_cvrg(Insti)_PY'!D15+'AT3C_cvrg(Insti)_UPY '!D14</f>
        <v>2</v>
      </c>
      <c r="E15" s="83">
        <v>0</v>
      </c>
      <c r="F15" s="83">
        <f>'AT3A_cvrg(Insti)_PY'!E15+'AT3C_cvrg(Insti)_UPY '!E14</f>
        <v>0</v>
      </c>
      <c r="G15" s="83">
        <f>'AT3A_cvrg(Insti)_PY'!F15+'AT3C_cvrg(Insti)_UPY '!F14</f>
        <v>15</v>
      </c>
      <c r="H15" s="83">
        <f t="shared" si="0"/>
        <v>815</v>
      </c>
      <c r="I15" s="83">
        <v>1416</v>
      </c>
      <c r="J15" s="83">
        <v>4</v>
      </c>
      <c r="K15" s="83">
        <f t="shared" si="1"/>
        <v>0</v>
      </c>
      <c r="L15" s="83">
        <f t="shared" si="2"/>
        <v>0</v>
      </c>
      <c r="M15" s="83">
        <f t="shared" si="3"/>
        <v>15</v>
      </c>
      <c r="N15" s="83">
        <f t="shared" si="4"/>
        <v>1435</v>
      </c>
      <c r="O15" s="83">
        <v>0</v>
      </c>
      <c r="P15" s="83">
        <v>0</v>
      </c>
      <c r="Q15" s="83">
        <v>0</v>
      </c>
      <c r="R15" s="83">
        <v>0</v>
      </c>
      <c r="S15" s="83">
        <v>0</v>
      </c>
      <c r="T15" s="83">
        <v>0</v>
      </c>
      <c r="U15" s="83">
        <v>0</v>
      </c>
      <c r="V15" s="83">
        <v>0</v>
      </c>
      <c r="W15" s="83">
        <v>0</v>
      </c>
      <c r="X15" s="83">
        <v>0</v>
      </c>
      <c r="Y15" s="83">
        <v>0</v>
      </c>
      <c r="Z15" s="83">
        <f t="shared" si="5"/>
        <v>0</v>
      </c>
      <c r="AA15" s="83">
        <v>245</v>
      </c>
      <c r="AB15" s="83">
        <v>0</v>
      </c>
      <c r="AC15" s="83">
        <v>0</v>
      </c>
      <c r="AD15" s="83">
        <v>0</v>
      </c>
      <c r="AE15" s="83">
        <v>4</v>
      </c>
      <c r="AF15" s="83">
        <f t="shared" si="6"/>
        <v>249</v>
      </c>
      <c r="AG15" s="523"/>
      <c r="AH15" s="523"/>
      <c r="AI15" s="523"/>
    </row>
    <row r="16" spans="1:58" s="83" customFormat="1" ht="20.25" customHeight="1">
      <c r="A16" s="8">
        <v>5</v>
      </c>
      <c r="B16" s="19" t="s">
        <v>496</v>
      </c>
      <c r="C16" s="83">
        <f>'AT3A_cvrg(Insti)_PY'!C16+'AT3C_cvrg(Insti)_UPY '!C15</f>
        <v>916</v>
      </c>
      <c r="D16" s="83">
        <f>'AT3A_cvrg(Insti)_PY'!D16+'AT3C_cvrg(Insti)_UPY '!D15</f>
        <v>2</v>
      </c>
      <c r="E16" s="83">
        <v>0</v>
      </c>
      <c r="F16" s="83">
        <f>'AT3A_cvrg(Insti)_PY'!E16+'AT3C_cvrg(Insti)_UPY '!E15</f>
        <v>0</v>
      </c>
      <c r="G16" s="83">
        <f>'AT3A_cvrg(Insti)_PY'!F16+'AT3C_cvrg(Insti)_UPY '!F15</f>
        <v>4</v>
      </c>
      <c r="H16" s="83">
        <f t="shared" si="0"/>
        <v>922</v>
      </c>
      <c r="I16" s="83">
        <v>1621</v>
      </c>
      <c r="J16" s="83">
        <v>4</v>
      </c>
      <c r="K16" s="83">
        <f t="shared" si="1"/>
        <v>0</v>
      </c>
      <c r="L16" s="83">
        <f t="shared" si="2"/>
        <v>0</v>
      </c>
      <c r="M16" s="83">
        <f t="shared" si="3"/>
        <v>4</v>
      </c>
      <c r="N16" s="83">
        <f t="shared" si="4"/>
        <v>1629</v>
      </c>
      <c r="O16" s="83">
        <v>0</v>
      </c>
      <c r="P16" s="83">
        <v>0</v>
      </c>
      <c r="Q16" s="83">
        <v>0</v>
      </c>
      <c r="R16" s="83">
        <v>0</v>
      </c>
      <c r="S16" s="83">
        <v>0</v>
      </c>
      <c r="T16" s="83">
        <v>0</v>
      </c>
      <c r="U16" s="83">
        <v>0</v>
      </c>
      <c r="V16" s="83">
        <v>0</v>
      </c>
      <c r="W16" s="83">
        <v>0</v>
      </c>
      <c r="X16" s="83">
        <v>0</v>
      </c>
      <c r="Y16" s="83">
        <v>0</v>
      </c>
      <c r="Z16" s="83">
        <f t="shared" si="5"/>
        <v>0</v>
      </c>
      <c r="AA16" s="83">
        <v>282</v>
      </c>
      <c r="AB16" s="83">
        <v>0</v>
      </c>
      <c r="AC16" s="83">
        <v>0</v>
      </c>
      <c r="AD16" s="83">
        <v>0</v>
      </c>
      <c r="AE16" s="83">
        <v>1</v>
      </c>
      <c r="AF16" s="83">
        <f t="shared" si="6"/>
        <v>283</v>
      </c>
      <c r="AG16" s="523"/>
      <c r="AH16" s="523"/>
      <c r="AI16" s="523"/>
      <c r="AJ16" s="84"/>
      <c r="AK16" s="84"/>
      <c r="AL16" s="84"/>
      <c r="AM16" s="84"/>
      <c r="AN16" s="84"/>
      <c r="AO16" s="84"/>
      <c r="AP16" s="84"/>
      <c r="AQ16" s="84"/>
      <c r="AR16" s="84"/>
      <c r="AS16" s="84"/>
      <c r="AT16" s="84"/>
      <c r="AU16" s="84"/>
      <c r="AV16" s="84"/>
      <c r="AW16" s="84"/>
      <c r="AX16" s="84"/>
      <c r="AY16" s="84"/>
      <c r="AZ16" s="84"/>
      <c r="BA16" s="84"/>
      <c r="BB16" s="84"/>
      <c r="BC16" s="84"/>
      <c r="BD16" s="84"/>
      <c r="BE16" s="84"/>
      <c r="BF16" s="84"/>
    </row>
    <row r="17" spans="1:35" s="84" customFormat="1" ht="20.25" customHeight="1">
      <c r="A17" s="8">
        <v>6</v>
      </c>
      <c r="B17" s="19" t="s">
        <v>497</v>
      </c>
      <c r="C17" s="83">
        <f>'AT3A_cvrg(Insti)_PY'!C17+'AT3C_cvrg(Insti)_UPY '!C16</f>
        <v>433</v>
      </c>
      <c r="D17" s="83">
        <f>'AT3A_cvrg(Insti)_PY'!D17+'AT3C_cvrg(Insti)_UPY '!D16</f>
        <v>7</v>
      </c>
      <c r="E17" s="83">
        <v>0</v>
      </c>
      <c r="F17" s="83">
        <f>'AT3A_cvrg(Insti)_PY'!E17+'AT3C_cvrg(Insti)_UPY '!E16</f>
        <v>0</v>
      </c>
      <c r="G17" s="83">
        <f>'AT3A_cvrg(Insti)_PY'!F17+'AT3C_cvrg(Insti)_UPY '!F16</f>
        <v>35</v>
      </c>
      <c r="H17" s="83">
        <f t="shared" si="0"/>
        <v>475</v>
      </c>
      <c r="I17" s="83">
        <v>805</v>
      </c>
      <c r="J17" s="83">
        <v>9</v>
      </c>
      <c r="K17" s="83">
        <f t="shared" si="1"/>
        <v>0</v>
      </c>
      <c r="L17" s="83">
        <f t="shared" si="2"/>
        <v>0</v>
      </c>
      <c r="M17" s="83">
        <f t="shared" si="3"/>
        <v>35</v>
      </c>
      <c r="N17" s="83">
        <f t="shared" si="4"/>
        <v>849</v>
      </c>
      <c r="O17" s="83">
        <v>0</v>
      </c>
      <c r="P17" s="83">
        <v>0</v>
      </c>
      <c r="Q17" s="83">
        <v>0</v>
      </c>
      <c r="R17" s="83">
        <v>0</v>
      </c>
      <c r="S17" s="83">
        <v>0</v>
      </c>
      <c r="T17" s="83">
        <v>0</v>
      </c>
      <c r="U17" s="83">
        <v>0</v>
      </c>
      <c r="V17" s="83">
        <v>0</v>
      </c>
      <c r="W17" s="83">
        <v>0</v>
      </c>
      <c r="X17" s="83">
        <v>0</v>
      </c>
      <c r="Y17" s="83">
        <v>0</v>
      </c>
      <c r="Z17" s="83">
        <f t="shared" si="5"/>
        <v>0</v>
      </c>
      <c r="AA17" s="83">
        <v>133</v>
      </c>
      <c r="AB17" s="83">
        <v>1</v>
      </c>
      <c r="AC17" s="83">
        <v>0</v>
      </c>
      <c r="AD17" s="83">
        <v>0</v>
      </c>
      <c r="AE17" s="83">
        <v>8</v>
      </c>
      <c r="AF17" s="83">
        <f t="shared" si="6"/>
        <v>142</v>
      </c>
      <c r="AG17" s="523"/>
      <c r="AH17" s="523"/>
      <c r="AI17" s="523"/>
    </row>
    <row r="18" spans="1:35" s="84" customFormat="1" ht="20.25" customHeight="1">
      <c r="A18" s="8">
        <v>7</v>
      </c>
      <c r="B18" s="19" t="s">
        <v>498</v>
      </c>
      <c r="C18" s="83">
        <f>'AT3A_cvrg(Insti)_PY'!C18+'AT3C_cvrg(Insti)_UPY '!C17</f>
        <v>690</v>
      </c>
      <c r="D18" s="83">
        <f>'AT3A_cvrg(Insti)_PY'!D18+'AT3C_cvrg(Insti)_UPY '!D17</f>
        <v>4</v>
      </c>
      <c r="E18" s="83">
        <v>0</v>
      </c>
      <c r="F18" s="83">
        <f>'AT3A_cvrg(Insti)_PY'!E18+'AT3C_cvrg(Insti)_UPY '!E17</f>
        <v>0</v>
      </c>
      <c r="G18" s="83">
        <f>'AT3A_cvrg(Insti)_PY'!F18+'AT3C_cvrg(Insti)_UPY '!F17</f>
        <v>25</v>
      </c>
      <c r="H18" s="83">
        <f t="shared" si="0"/>
        <v>719</v>
      </c>
      <c r="I18" s="83">
        <v>1225</v>
      </c>
      <c r="J18" s="83">
        <v>6</v>
      </c>
      <c r="K18" s="83">
        <f t="shared" si="1"/>
        <v>0</v>
      </c>
      <c r="L18" s="83">
        <f t="shared" si="2"/>
        <v>0</v>
      </c>
      <c r="M18" s="83">
        <f t="shared" si="3"/>
        <v>25</v>
      </c>
      <c r="N18" s="83">
        <f t="shared" si="4"/>
        <v>1256</v>
      </c>
      <c r="O18" s="83">
        <v>0</v>
      </c>
      <c r="P18" s="83">
        <v>0</v>
      </c>
      <c r="Q18" s="83">
        <v>0</v>
      </c>
      <c r="R18" s="83">
        <v>0</v>
      </c>
      <c r="S18" s="83">
        <v>0</v>
      </c>
      <c r="T18" s="83">
        <v>0</v>
      </c>
      <c r="U18" s="83">
        <v>0</v>
      </c>
      <c r="V18" s="83">
        <v>0</v>
      </c>
      <c r="W18" s="83">
        <v>0</v>
      </c>
      <c r="X18" s="83">
        <v>0</v>
      </c>
      <c r="Y18" s="83">
        <v>0</v>
      </c>
      <c r="Z18" s="83">
        <f t="shared" si="5"/>
        <v>0</v>
      </c>
      <c r="AA18" s="83">
        <v>212</v>
      </c>
      <c r="AB18" s="83">
        <v>1</v>
      </c>
      <c r="AC18" s="83">
        <v>0</v>
      </c>
      <c r="AD18" s="83">
        <v>0</v>
      </c>
      <c r="AE18" s="83">
        <v>6</v>
      </c>
      <c r="AF18" s="83">
        <f t="shared" si="6"/>
        <v>219</v>
      </c>
      <c r="AG18" s="523"/>
      <c r="AH18" s="523"/>
      <c r="AI18" s="523"/>
    </row>
    <row r="19" spans="1:35" s="84" customFormat="1" ht="20.25" customHeight="1">
      <c r="A19" s="8">
        <v>8</v>
      </c>
      <c r="B19" s="19" t="s">
        <v>499</v>
      </c>
      <c r="C19" s="83">
        <f>'AT3A_cvrg(Insti)_PY'!C19+'AT3C_cvrg(Insti)_UPY '!C18</f>
        <v>1149</v>
      </c>
      <c r="D19" s="83">
        <f>'AT3A_cvrg(Insti)_PY'!D19+'AT3C_cvrg(Insti)_UPY '!D18</f>
        <v>1</v>
      </c>
      <c r="E19" s="83">
        <v>0</v>
      </c>
      <c r="F19" s="83">
        <f>'AT3A_cvrg(Insti)_PY'!E19+'AT3C_cvrg(Insti)_UPY '!E18</f>
        <v>0</v>
      </c>
      <c r="G19" s="83">
        <f>'AT3A_cvrg(Insti)_PY'!F19+'AT3C_cvrg(Insti)_UPY '!F18</f>
        <v>3</v>
      </c>
      <c r="H19" s="83">
        <f t="shared" si="0"/>
        <v>1153</v>
      </c>
      <c r="I19" s="83">
        <v>2024</v>
      </c>
      <c r="J19" s="83">
        <v>2</v>
      </c>
      <c r="K19" s="83">
        <f t="shared" si="1"/>
        <v>0</v>
      </c>
      <c r="L19" s="83">
        <f t="shared" si="2"/>
        <v>0</v>
      </c>
      <c r="M19" s="83">
        <f t="shared" si="3"/>
        <v>3</v>
      </c>
      <c r="N19" s="83">
        <f t="shared" si="4"/>
        <v>2029</v>
      </c>
      <c r="O19" s="83">
        <v>0</v>
      </c>
      <c r="P19" s="83">
        <v>0</v>
      </c>
      <c r="Q19" s="83">
        <v>0</v>
      </c>
      <c r="R19" s="83">
        <v>0</v>
      </c>
      <c r="S19" s="83">
        <v>0</v>
      </c>
      <c r="T19" s="83">
        <v>0</v>
      </c>
      <c r="U19" s="83">
        <v>0</v>
      </c>
      <c r="V19" s="83">
        <v>0</v>
      </c>
      <c r="W19" s="83">
        <v>0</v>
      </c>
      <c r="X19" s="83">
        <v>0</v>
      </c>
      <c r="Y19" s="83">
        <v>0</v>
      </c>
      <c r="Z19" s="83">
        <f t="shared" si="5"/>
        <v>0</v>
      </c>
      <c r="AA19" s="83">
        <v>354</v>
      </c>
      <c r="AB19" s="83">
        <v>0</v>
      </c>
      <c r="AC19" s="83">
        <v>0</v>
      </c>
      <c r="AD19" s="83">
        <v>0</v>
      </c>
      <c r="AE19" s="83">
        <v>1</v>
      </c>
      <c r="AF19" s="83">
        <f t="shared" si="6"/>
        <v>355</v>
      </c>
      <c r="AG19" s="523"/>
      <c r="AH19" s="523"/>
      <c r="AI19" s="523"/>
    </row>
    <row r="20" spans="1:32" ht="20.25" customHeight="1">
      <c r="A20" s="3"/>
      <c r="B20" s="27" t="s">
        <v>500</v>
      </c>
      <c r="C20" s="83">
        <f aca="true" t="shared" si="7" ref="C20:T20">SUM(C12:C19)</f>
        <v>6315</v>
      </c>
      <c r="D20" s="83">
        <f t="shared" si="7"/>
        <v>66</v>
      </c>
      <c r="E20" s="83">
        <f t="shared" si="7"/>
        <v>1</v>
      </c>
      <c r="F20" s="83">
        <f t="shared" si="7"/>
        <v>0</v>
      </c>
      <c r="G20" s="83">
        <f t="shared" si="7"/>
        <v>186</v>
      </c>
      <c r="H20" s="83">
        <f t="shared" si="7"/>
        <v>6568</v>
      </c>
      <c r="I20" s="83">
        <f t="shared" si="7"/>
        <v>11296</v>
      </c>
      <c r="J20" s="83">
        <f t="shared" si="7"/>
        <v>101</v>
      </c>
      <c r="K20" s="83">
        <f t="shared" si="7"/>
        <v>0</v>
      </c>
      <c r="L20" s="83">
        <f t="shared" si="7"/>
        <v>11</v>
      </c>
      <c r="M20" s="83">
        <f t="shared" si="7"/>
        <v>186</v>
      </c>
      <c r="N20" s="83">
        <f t="shared" si="7"/>
        <v>11594</v>
      </c>
      <c r="O20" s="83">
        <f t="shared" si="7"/>
        <v>0</v>
      </c>
      <c r="P20" s="83">
        <f t="shared" si="7"/>
        <v>1</v>
      </c>
      <c r="Q20" s="83">
        <f t="shared" si="7"/>
        <v>0</v>
      </c>
      <c r="R20" s="83">
        <f t="shared" si="7"/>
        <v>0</v>
      </c>
      <c r="S20" s="83">
        <f t="shared" si="7"/>
        <v>0</v>
      </c>
      <c r="T20" s="83">
        <f t="shared" si="7"/>
        <v>1</v>
      </c>
      <c r="U20" s="83">
        <f aca="true" t="shared" si="8" ref="U20:Z20">SUM(U12:U19)</f>
        <v>0</v>
      </c>
      <c r="V20" s="83">
        <f t="shared" si="8"/>
        <v>0</v>
      </c>
      <c r="W20" s="83">
        <f t="shared" si="8"/>
        <v>0</v>
      </c>
      <c r="X20" s="83">
        <f t="shared" si="8"/>
        <v>0</v>
      </c>
      <c r="Y20" s="83">
        <f t="shared" si="8"/>
        <v>0</v>
      </c>
      <c r="Z20" s="83">
        <f t="shared" si="8"/>
        <v>0</v>
      </c>
      <c r="AA20" s="83">
        <f aca="true" t="shared" si="9" ref="AA20:AF20">SUM(AA12:AA19)</f>
        <v>1943</v>
      </c>
      <c r="AB20" s="83">
        <f t="shared" si="9"/>
        <v>11</v>
      </c>
      <c r="AC20" s="83">
        <f t="shared" si="9"/>
        <v>0</v>
      </c>
      <c r="AD20" s="83">
        <f t="shared" si="9"/>
        <v>0</v>
      </c>
      <c r="AE20" s="83">
        <f t="shared" si="9"/>
        <v>45</v>
      </c>
      <c r="AF20" s="83">
        <f t="shared" si="9"/>
        <v>1999</v>
      </c>
    </row>
    <row r="22" spans="1:21" ht="15">
      <c r="A22" s="78" t="s">
        <v>550</v>
      </c>
      <c r="B22" s="509" t="s">
        <v>1030</v>
      </c>
      <c r="U22" s="502" t="s">
        <v>11</v>
      </c>
    </row>
    <row r="23" ht="15">
      <c r="B23" s="509" t="s">
        <v>1031</v>
      </c>
    </row>
    <row r="24" ht="15">
      <c r="B24" s="509"/>
    </row>
    <row r="25" spans="1:32" s="16" customFormat="1" ht="15" customHeight="1">
      <c r="A25" s="15" t="s">
        <v>12</v>
      </c>
      <c r="I25" s="509"/>
      <c r="J25" s="15"/>
      <c r="N25" s="78"/>
      <c r="O25" s="78"/>
      <c r="P25" s="15"/>
      <c r="Q25" s="15"/>
      <c r="R25" s="15"/>
      <c r="S25" s="15"/>
      <c r="T25" s="15"/>
      <c r="U25" s="15"/>
      <c r="V25" s="15"/>
      <c r="W25" s="15"/>
      <c r="X25" s="15"/>
      <c r="Y25" s="15"/>
      <c r="Z25" s="86"/>
      <c r="AA25" s="86"/>
      <c r="AB25" s="999"/>
      <c r="AC25" s="999"/>
      <c r="AD25" s="999"/>
      <c r="AE25" s="999"/>
      <c r="AF25" s="86"/>
    </row>
    <row r="26" spans="9:32" s="16" customFormat="1" ht="12.75" customHeight="1">
      <c r="I26" s="509"/>
      <c r="N26" s="78"/>
      <c r="O26" s="78"/>
      <c r="P26" s="31"/>
      <c r="Q26" s="31"/>
      <c r="R26" s="31"/>
      <c r="S26" s="31"/>
      <c r="T26" s="31"/>
      <c r="U26" s="31"/>
      <c r="V26" s="31"/>
      <c r="W26" s="31"/>
      <c r="X26" s="31"/>
      <c r="Y26" s="31"/>
      <c r="Z26" s="31"/>
      <c r="AA26" s="31"/>
      <c r="AB26" s="955" t="s">
        <v>1023</v>
      </c>
      <c r="AC26" s="955"/>
      <c r="AD26" s="955"/>
      <c r="AE26" s="955"/>
      <c r="AF26" s="31"/>
    </row>
    <row r="27" spans="9:32" s="16" customFormat="1" ht="12.75" customHeight="1">
      <c r="I27" s="509"/>
      <c r="N27" s="78"/>
      <c r="O27" s="78"/>
      <c r="P27" s="31"/>
      <c r="Q27" s="31"/>
      <c r="R27" s="31"/>
      <c r="S27" s="31"/>
      <c r="T27" s="31"/>
      <c r="U27" s="31"/>
      <c r="V27" s="31"/>
      <c r="W27" s="31"/>
      <c r="X27" s="31"/>
      <c r="Y27" s="31"/>
      <c r="Z27" s="31"/>
      <c r="AA27" s="31"/>
      <c r="AB27" s="955" t="s">
        <v>503</v>
      </c>
      <c r="AC27" s="955"/>
      <c r="AD27" s="955"/>
      <c r="AE27" s="955"/>
      <c r="AF27" s="31"/>
    </row>
    <row r="28" spans="1:32" s="16" customFormat="1" ht="15">
      <c r="A28" s="15"/>
      <c r="B28" s="15"/>
      <c r="I28" s="509"/>
      <c r="N28" s="78"/>
      <c r="O28" s="78"/>
      <c r="P28" s="15"/>
      <c r="Q28" s="15"/>
      <c r="R28" s="15"/>
      <c r="S28" s="15"/>
      <c r="T28" s="15"/>
      <c r="U28" s="15"/>
      <c r="V28" s="15"/>
      <c r="X28" s="31"/>
      <c r="Y28" s="31"/>
      <c r="Z28" s="31"/>
      <c r="AA28" s="31" t="s">
        <v>20</v>
      </c>
      <c r="AB28" s="248"/>
      <c r="AC28" s="248"/>
      <c r="AD28" s="248"/>
      <c r="AE28" s="241"/>
      <c r="AF28" s="31"/>
    </row>
    <row r="29" spans="4:13" ht="15">
      <c r="D29" s="84"/>
      <c r="E29" s="84"/>
      <c r="F29" s="450"/>
      <c r="G29" s="84"/>
      <c r="H29" s="84"/>
      <c r="I29" s="509"/>
      <c r="J29" s="84"/>
      <c r="K29" s="84"/>
      <c r="L29" s="84"/>
      <c r="M29" s="84"/>
    </row>
    <row r="30" spans="4:13" ht="15">
      <c r="D30" s="84"/>
      <c r="E30" s="84"/>
      <c r="F30" s="450"/>
      <c r="G30" s="450"/>
      <c r="H30" s="84"/>
      <c r="I30" s="551"/>
      <c r="J30" s="84"/>
      <c r="K30" s="84"/>
      <c r="L30" s="84"/>
      <c r="M30" s="84"/>
    </row>
    <row r="31" spans="4:13" ht="15">
      <c r="D31" s="84"/>
      <c r="E31" s="84"/>
      <c r="F31" s="450"/>
      <c r="G31" s="450"/>
      <c r="H31" s="84"/>
      <c r="I31" s="551"/>
      <c r="J31" s="84"/>
      <c r="K31" s="84"/>
      <c r="L31" s="84"/>
      <c r="M31" s="84"/>
    </row>
    <row r="32" spans="4:13" ht="15">
      <c r="D32" s="84"/>
      <c r="E32" s="84"/>
      <c r="F32" s="450"/>
      <c r="G32" s="450"/>
      <c r="H32" s="84"/>
      <c r="I32" s="551"/>
      <c r="J32" s="84"/>
      <c r="K32" s="84"/>
      <c r="L32" s="84"/>
      <c r="M32" s="84"/>
    </row>
    <row r="33" spans="4:13" ht="15">
      <c r="D33" s="84"/>
      <c r="E33" s="84"/>
      <c r="F33" s="450"/>
      <c r="G33" s="450"/>
      <c r="H33" s="84"/>
      <c r="I33" s="551"/>
      <c r="J33" s="84"/>
      <c r="K33" s="84"/>
      <c r="L33" s="84"/>
      <c r="M33" s="84"/>
    </row>
    <row r="34" spans="4:13" ht="15">
      <c r="D34" s="84"/>
      <c r="E34" s="84"/>
      <c r="F34" s="450"/>
      <c r="G34" s="450"/>
      <c r="H34" s="84"/>
      <c r="I34" s="551"/>
      <c r="J34" s="84"/>
      <c r="K34" s="84"/>
      <c r="L34" s="84"/>
      <c r="M34" s="84"/>
    </row>
    <row r="35" spans="4:13" ht="15">
      <c r="D35" s="84"/>
      <c r="E35" s="84"/>
      <c r="F35" s="450"/>
      <c r="G35" s="450"/>
      <c r="H35" s="84"/>
      <c r="I35" s="551"/>
      <c r="J35" s="84"/>
      <c r="K35" s="84"/>
      <c r="L35" s="84"/>
      <c r="M35" s="84"/>
    </row>
    <row r="36" spans="4:13" ht="15">
      <c r="D36" s="84"/>
      <c r="E36" s="84"/>
      <c r="F36" s="450"/>
      <c r="G36" s="450"/>
      <c r="H36" s="84"/>
      <c r="I36" s="551"/>
      <c r="J36" s="84"/>
      <c r="K36" s="84"/>
      <c r="L36" s="84"/>
      <c r="M36" s="84"/>
    </row>
    <row r="37" spans="4:13" ht="15">
      <c r="D37" s="84"/>
      <c r="E37" s="84"/>
      <c r="F37" s="84"/>
      <c r="G37" s="450"/>
      <c r="H37" s="84"/>
      <c r="I37" s="551"/>
      <c r="J37" s="84"/>
      <c r="K37" s="84"/>
      <c r="L37" s="84"/>
      <c r="M37" s="84"/>
    </row>
    <row r="38" spans="7:9" ht="15">
      <c r="G38" s="450"/>
      <c r="I38" s="509"/>
    </row>
    <row r="39" ht="15">
      <c r="I39" s="509"/>
    </row>
  </sheetData>
  <sheetProtection/>
  <mergeCells count="15">
    <mergeCell ref="U9:Z9"/>
    <mergeCell ref="AE1:AH1"/>
    <mergeCell ref="O9:T9"/>
    <mergeCell ref="A7:B7"/>
    <mergeCell ref="AB26:AE26"/>
    <mergeCell ref="AB27:AE27"/>
    <mergeCell ref="A2:AF2"/>
    <mergeCell ref="A3:AF3"/>
    <mergeCell ref="A5:AF5"/>
    <mergeCell ref="AA9:AF9"/>
    <mergeCell ref="A9:A10"/>
    <mergeCell ref="B9:B10"/>
    <mergeCell ref="C9:H9"/>
    <mergeCell ref="I9:N9"/>
    <mergeCell ref="AB25:AE25"/>
  </mergeCells>
  <printOptions horizontalCentered="1"/>
  <pageMargins left="0.46" right="0.19" top="1.42" bottom="0" header="1" footer="0.31496062992125984"/>
  <pageSetup fitToHeight="1" fitToWidth="1" horizontalDpi="600" verticalDpi="600" orientation="landscape" paperSize="9" scale="53" r:id="rId1"/>
</worksheet>
</file>

<file path=xl/worksheets/sheet65.xml><?xml version="1.0" encoding="utf-8"?>
<worksheet xmlns="http://schemas.openxmlformats.org/spreadsheetml/2006/main" xmlns:r="http://schemas.openxmlformats.org/officeDocument/2006/relationships">
  <sheetPr>
    <pageSetUpPr fitToPage="1"/>
  </sheetPr>
  <dimension ref="A1:S28"/>
  <sheetViews>
    <sheetView view="pageBreakPreview" zoomScale="90" zoomScaleSheetLayoutView="90" zoomScalePageLayoutView="0" workbookViewId="0" topLeftCell="A1">
      <selection activeCell="B8" sqref="B8:B10"/>
    </sheetView>
  </sheetViews>
  <sheetFormatPr defaultColWidth="8.8515625" defaultRowHeight="12.75"/>
  <cols>
    <col min="1" max="1" width="4.421875" style="76" customWidth="1"/>
    <col min="2" max="2" width="11.00390625" style="76" customWidth="1"/>
    <col min="3" max="3" width="12.140625" style="76" customWidth="1"/>
    <col min="4" max="4" width="12.8515625" style="76" customWidth="1"/>
    <col min="5" max="5" width="12.421875" style="76" customWidth="1"/>
    <col min="6" max="6" width="16.421875" style="76" customWidth="1"/>
    <col min="7" max="8" width="11.8515625" style="76" customWidth="1"/>
    <col min="9" max="9" width="14.8515625" style="76" customWidth="1"/>
    <col min="10" max="10" width="16.421875" style="76" customWidth="1"/>
    <col min="11" max="11" width="16.8515625" style="76" customWidth="1"/>
    <col min="12" max="12" width="16.28125" style="76" customWidth="1"/>
    <col min="13" max="16384" width="8.8515625" style="76" customWidth="1"/>
  </cols>
  <sheetData>
    <row r="1" spans="2:12" ht="15">
      <c r="B1" s="16"/>
      <c r="C1" s="16"/>
      <c r="D1" s="16"/>
      <c r="E1" s="16"/>
      <c r="F1" s="1"/>
      <c r="G1" s="1"/>
      <c r="H1" s="16"/>
      <c r="J1" s="42"/>
      <c r="K1" s="674" t="s">
        <v>777</v>
      </c>
      <c r="L1" s="674"/>
    </row>
    <row r="2" spans="1:12" ht="15.75">
      <c r="A2" s="620" t="s">
        <v>0</v>
      </c>
      <c r="B2" s="620"/>
      <c r="C2" s="620"/>
      <c r="D2" s="620"/>
      <c r="E2" s="620"/>
      <c r="F2" s="620"/>
      <c r="G2" s="620"/>
      <c r="H2" s="620"/>
      <c r="I2" s="620"/>
      <c r="J2" s="620"/>
      <c r="K2" s="620"/>
      <c r="L2" s="620"/>
    </row>
    <row r="3" spans="1:12" ht="20.25">
      <c r="A3" s="621" t="s">
        <v>827</v>
      </c>
      <c r="B3" s="621"/>
      <c r="C3" s="621"/>
      <c r="D3" s="621"/>
      <c r="E3" s="621"/>
      <c r="F3" s="621"/>
      <c r="G3" s="621"/>
      <c r="H3" s="621"/>
      <c r="I3" s="621"/>
      <c r="J3" s="621"/>
      <c r="K3" s="621"/>
      <c r="L3" s="621"/>
    </row>
    <row r="4" spans="2:10" ht="20.25">
      <c r="B4" s="123"/>
      <c r="C4" s="123"/>
      <c r="D4" s="123"/>
      <c r="E4" s="123"/>
      <c r="F4" s="123"/>
      <c r="G4" s="123"/>
      <c r="H4" s="123"/>
      <c r="I4" s="123"/>
      <c r="J4" s="123"/>
    </row>
    <row r="5" spans="1:12" ht="15" customHeight="1">
      <c r="A5" s="1007" t="s">
        <v>887</v>
      </c>
      <c r="B5" s="1007"/>
      <c r="C5" s="1007"/>
      <c r="D5" s="1007"/>
      <c r="E5" s="1007"/>
      <c r="F5" s="1007"/>
      <c r="G5" s="1007"/>
      <c r="H5" s="1007"/>
      <c r="I5" s="1007"/>
      <c r="J5" s="1007"/>
      <c r="K5" s="1007"/>
      <c r="L5" s="1007"/>
    </row>
    <row r="6" spans="1:12" ht="15" customHeight="1">
      <c r="A6" s="589" t="s">
        <v>491</v>
      </c>
      <c r="B6" s="589"/>
      <c r="C6" s="301"/>
      <c r="D6" s="301"/>
      <c r="E6" s="301"/>
      <c r="F6" s="301"/>
      <c r="G6" s="301"/>
      <c r="H6" s="301"/>
      <c r="I6" s="301"/>
      <c r="J6" s="301"/>
      <c r="K6" s="301"/>
      <c r="L6" s="301"/>
    </row>
    <row r="7" ht="14.25">
      <c r="C7" s="29"/>
    </row>
    <row r="8" spans="1:12" s="309" customFormat="1" ht="15" customHeight="1">
      <c r="A8" s="993" t="s">
        <v>779</v>
      </c>
      <c r="B8" s="993" t="s">
        <v>3</v>
      </c>
      <c r="C8" s="1009" t="s">
        <v>23</v>
      </c>
      <c r="D8" s="1009"/>
      <c r="E8" s="1009"/>
      <c r="F8" s="1009"/>
      <c r="G8" s="1004" t="s">
        <v>24</v>
      </c>
      <c r="H8" s="1005"/>
      <c r="I8" s="1005"/>
      <c r="J8" s="1006"/>
      <c r="K8" s="993" t="s">
        <v>399</v>
      </c>
      <c r="L8" s="990" t="s">
        <v>956</v>
      </c>
    </row>
    <row r="9" spans="1:12" s="309" customFormat="1" ht="23.25" customHeight="1">
      <c r="A9" s="1001"/>
      <c r="B9" s="1001"/>
      <c r="C9" s="990" t="s">
        <v>254</v>
      </c>
      <c r="D9" s="993" t="s">
        <v>457</v>
      </c>
      <c r="E9" s="1002" t="s">
        <v>93</v>
      </c>
      <c r="F9" s="989"/>
      <c r="G9" s="994" t="s">
        <v>254</v>
      </c>
      <c r="H9" s="990" t="s">
        <v>457</v>
      </c>
      <c r="I9" s="1010" t="s">
        <v>93</v>
      </c>
      <c r="J9" s="1011"/>
      <c r="K9" s="1001"/>
      <c r="L9" s="990"/>
    </row>
    <row r="10" spans="1:15" s="309" customFormat="1" ht="57" customHeight="1">
      <c r="A10" s="994"/>
      <c r="B10" s="994"/>
      <c r="C10" s="990"/>
      <c r="D10" s="994"/>
      <c r="E10" s="303" t="s">
        <v>865</v>
      </c>
      <c r="F10" s="303" t="s">
        <v>458</v>
      </c>
      <c r="G10" s="990"/>
      <c r="H10" s="990"/>
      <c r="I10" s="303" t="s">
        <v>865</v>
      </c>
      <c r="J10" s="303" t="s">
        <v>458</v>
      </c>
      <c r="K10" s="994"/>
      <c r="L10" s="990"/>
      <c r="M10" s="310"/>
      <c r="N10" s="310"/>
      <c r="O10" s="310"/>
    </row>
    <row r="11" spans="1:15" ht="14.25">
      <c r="A11" s="147">
        <v>1</v>
      </c>
      <c r="B11" s="146">
        <v>2</v>
      </c>
      <c r="C11" s="147">
        <v>3</v>
      </c>
      <c r="D11" s="146">
        <v>4</v>
      </c>
      <c r="E11" s="147">
        <v>5</v>
      </c>
      <c r="F11" s="146">
        <v>6</v>
      </c>
      <c r="G11" s="147">
        <v>7</v>
      </c>
      <c r="H11" s="146">
        <v>8</v>
      </c>
      <c r="I11" s="147">
        <v>9</v>
      </c>
      <c r="J11" s="146">
        <v>10</v>
      </c>
      <c r="K11" s="147" t="s">
        <v>778</v>
      </c>
      <c r="L11" s="146">
        <v>12</v>
      </c>
      <c r="M11" s="111"/>
      <c r="N11" s="111"/>
      <c r="O11" s="111"/>
    </row>
    <row r="12" spans="1:19" s="109" customFormat="1" ht="14.25">
      <c r="A12" s="8">
        <v>1</v>
      </c>
      <c r="B12" s="19" t="s">
        <v>492</v>
      </c>
      <c r="C12" s="110">
        <f>'enrolment vs availed_PY'!G11</f>
        <v>53201</v>
      </c>
      <c r="D12" s="110">
        <f>'AT-8_Hon_CCH_Pry'!C14</f>
        <v>1159</v>
      </c>
      <c r="E12" s="110">
        <v>1159</v>
      </c>
      <c r="F12" s="110">
        <f>D12-E12</f>
        <v>0</v>
      </c>
      <c r="G12" s="110">
        <f>'enrolment vs availed_UPY'!G11</f>
        <v>34551</v>
      </c>
      <c r="H12" s="110">
        <f>'AT-8A_Hon_CCH_UPry'!C13</f>
        <v>629</v>
      </c>
      <c r="I12" s="110">
        <v>629</v>
      </c>
      <c r="J12" s="110">
        <f>H12-I12</f>
        <v>0</v>
      </c>
      <c r="K12" s="109">
        <f>E12+F12+I12+J12</f>
        <v>1788</v>
      </c>
      <c r="L12" s="367">
        <f>K12*1500*10/100000</f>
        <v>268.2</v>
      </c>
      <c r="M12" s="111"/>
      <c r="N12" s="111"/>
      <c r="O12" s="111"/>
      <c r="P12" s="111"/>
      <c r="Q12" s="111"/>
      <c r="R12" s="111"/>
      <c r="S12" s="111"/>
    </row>
    <row r="13" spans="1:15" ht="14.25">
      <c r="A13" s="8">
        <v>2</v>
      </c>
      <c r="B13" s="19" t="s">
        <v>493</v>
      </c>
      <c r="C13" s="110">
        <f>'enrolment vs availed_PY'!G12</f>
        <v>40170</v>
      </c>
      <c r="D13" s="110">
        <f>'AT-8_Hon_CCH_Pry'!C15</f>
        <v>1014</v>
      </c>
      <c r="E13" s="110">
        <v>1014</v>
      </c>
      <c r="F13" s="110">
        <f aca="true" t="shared" si="0" ref="F13:F19">D13-E13</f>
        <v>0</v>
      </c>
      <c r="G13" s="110">
        <f>'enrolment vs availed_UPY'!G12</f>
        <v>24252</v>
      </c>
      <c r="H13" s="110">
        <f>'AT-8A_Hon_CCH_UPry'!C14</f>
        <v>512</v>
      </c>
      <c r="I13" s="110">
        <v>512</v>
      </c>
      <c r="J13" s="110">
        <f aca="true" t="shared" si="1" ref="J13:J19">H13-I13</f>
        <v>0</v>
      </c>
      <c r="K13" s="109">
        <f aca="true" t="shared" si="2" ref="K13:K19">E13+F13+I13+J13</f>
        <v>1526</v>
      </c>
      <c r="L13" s="367">
        <f aca="true" t="shared" si="3" ref="L13:L19">K13*1500*10/100000</f>
        <v>228.9</v>
      </c>
      <c r="M13" s="111"/>
      <c r="N13" s="111"/>
      <c r="O13" s="111"/>
    </row>
    <row r="14" spans="1:15" ht="14.25">
      <c r="A14" s="8">
        <v>3</v>
      </c>
      <c r="B14" s="19" t="s">
        <v>494</v>
      </c>
      <c r="C14" s="110">
        <f>'enrolment vs availed_PY'!G13</f>
        <v>22864</v>
      </c>
      <c r="D14" s="110">
        <f>'AT-8_Hon_CCH_Pry'!C16</f>
        <v>670</v>
      </c>
      <c r="E14" s="110">
        <f>'AT-8_Hon_CCH_Pry'!D16</f>
        <v>670</v>
      </c>
      <c r="F14" s="110">
        <f t="shared" si="0"/>
        <v>0</v>
      </c>
      <c r="G14" s="110">
        <f>'enrolment vs availed_UPY'!G13</f>
        <v>14800</v>
      </c>
      <c r="H14" s="110">
        <f>'AT-8A_Hon_CCH_UPry'!C15</f>
        <v>386</v>
      </c>
      <c r="I14" s="110">
        <f>'AT-8A_Hon_CCH_UPry'!D15</f>
        <v>386</v>
      </c>
      <c r="J14" s="110">
        <f t="shared" si="1"/>
        <v>0</v>
      </c>
      <c r="K14" s="109">
        <f t="shared" si="2"/>
        <v>1056</v>
      </c>
      <c r="L14" s="367">
        <f t="shared" si="3"/>
        <v>158.4</v>
      </c>
      <c r="M14" s="111"/>
      <c r="N14" s="111"/>
      <c r="O14" s="111"/>
    </row>
    <row r="15" spans="1:12" ht="14.25">
      <c r="A15" s="8">
        <v>4</v>
      </c>
      <c r="B15" s="19" t="s">
        <v>495</v>
      </c>
      <c r="C15" s="110">
        <f>'enrolment vs availed_PY'!G14</f>
        <v>32378</v>
      </c>
      <c r="D15" s="110">
        <f>'AT-8_Hon_CCH_Pry'!C17</f>
        <v>791</v>
      </c>
      <c r="E15" s="110">
        <f>'AT-8_Hon_CCH_Pry'!D17</f>
        <v>791</v>
      </c>
      <c r="F15" s="110">
        <f t="shared" si="0"/>
        <v>0</v>
      </c>
      <c r="G15" s="110">
        <f>'enrolment vs availed_UPY'!G14</f>
        <v>21492</v>
      </c>
      <c r="H15" s="110">
        <f>'AT-8A_Hon_CCH_UPry'!C16</f>
        <v>424</v>
      </c>
      <c r="I15" s="110">
        <f>'AT-8A_Hon_CCH_UPry'!D16</f>
        <v>424</v>
      </c>
      <c r="J15" s="110">
        <f t="shared" si="1"/>
        <v>0</v>
      </c>
      <c r="K15" s="109">
        <f t="shared" si="2"/>
        <v>1215</v>
      </c>
      <c r="L15" s="367">
        <f t="shared" si="3"/>
        <v>182.25</v>
      </c>
    </row>
    <row r="16" spans="1:14" ht="14.25">
      <c r="A16" s="8">
        <v>5</v>
      </c>
      <c r="B16" s="19" t="s">
        <v>496</v>
      </c>
      <c r="C16" s="110">
        <f>'enrolment vs availed_PY'!G15</f>
        <v>33474</v>
      </c>
      <c r="D16" s="110">
        <f>'AT-8_Hon_CCH_Pry'!C18</f>
        <v>990</v>
      </c>
      <c r="E16" s="110">
        <v>990</v>
      </c>
      <c r="F16" s="110">
        <f t="shared" si="0"/>
        <v>0</v>
      </c>
      <c r="G16" s="110">
        <f>'enrolment vs availed_UPY'!G15</f>
        <v>23485</v>
      </c>
      <c r="H16" s="110">
        <f>'AT-8A_Hon_CCH_UPry'!C17</f>
        <v>532</v>
      </c>
      <c r="I16" s="110">
        <v>532</v>
      </c>
      <c r="J16" s="110">
        <f t="shared" si="1"/>
        <v>0</v>
      </c>
      <c r="K16" s="109">
        <f t="shared" si="2"/>
        <v>1522</v>
      </c>
      <c r="L16" s="367">
        <f t="shared" si="3"/>
        <v>228.3</v>
      </c>
      <c r="N16" s="76" t="s">
        <v>11</v>
      </c>
    </row>
    <row r="17" spans="1:12" ht="14.25">
      <c r="A17" s="8">
        <v>6</v>
      </c>
      <c r="B17" s="19" t="s">
        <v>497</v>
      </c>
      <c r="C17" s="110">
        <f>'enrolment vs availed_PY'!G16</f>
        <v>26807</v>
      </c>
      <c r="D17" s="110">
        <f>'AT-8_Hon_CCH_Pry'!C19</f>
        <v>610</v>
      </c>
      <c r="E17" s="110">
        <f>'AT-8_Hon_CCH_Pry'!D19</f>
        <v>610</v>
      </c>
      <c r="F17" s="110">
        <f t="shared" si="0"/>
        <v>0</v>
      </c>
      <c r="G17" s="110">
        <f>'enrolment vs availed_UPY'!G16</f>
        <v>15378</v>
      </c>
      <c r="H17" s="110">
        <f>'AT-8A_Hon_CCH_UPry'!C18</f>
        <v>286</v>
      </c>
      <c r="I17" s="110">
        <f>'AT-8A_Hon_CCH_UPry'!D18</f>
        <v>286</v>
      </c>
      <c r="J17" s="110">
        <f t="shared" si="1"/>
        <v>0</v>
      </c>
      <c r="K17" s="109">
        <f t="shared" si="2"/>
        <v>896</v>
      </c>
      <c r="L17" s="367">
        <f t="shared" si="3"/>
        <v>134.4</v>
      </c>
    </row>
    <row r="18" spans="1:12" ht="14.25">
      <c r="A18" s="8">
        <v>7</v>
      </c>
      <c r="B18" s="19" t="s">
        <v>498</v>
      </c>
      <c r="C18" s="110">
        <f>'enrolment vs availed_PY'!G17</f>
        <v>41015</v>
      </c>
      <c r="D18" s="110">
        <f>'AT-8_Hon_CCH_Pry'!C20</f>
        <v>873</v>
      </c>
      <c r="E18" s="110">
        <v>873</v>
      </c>
      <c r="F18" s="110">
        <f t="shared" si="0"/>
        <v>0</v>
      </c>
      <c r="G18" s="110">
        <f>'enrolment vs availed_UPY'!G17</f>
        <v>21380</v>
      </c>
      <c r="H18" s="110">
        <f>'AT-8A_Hon_CCH_UPry'!C19</f>
        <v>434</v>
      </c>
      <c r="I18" s="110">
        <f>'AT-8A_Hon_CCH_UPry'!D19</f>
        <v>434</v>
      </c>
      <c r="J18" s="110">
        <f t="shared" si="1"/>
        <v>0</v>
      </c>
      <c r="K18" s="109">
        <f t="shared" si="2"/>
        <v>1307</v>
      </c>
      <c r="L18" s="367">
        <f t="shared" si="3"/>
        <v>196.05</v>
      </c>
    </row>
    <row r="19" spans="1:12" ht="14.25">
      <c r="A19" s="8">
        <v>8</v>
      </c>
      <c r="B19" s="19" t="s">
        <v>499</v>
      </c>
      <c r="C19" s="110">
        <f>'enrolment vs availed_PY'!G18</f>
        <v>38231</v>
      </c>
      <c r="D19" s="110">
        <f>'AT-8_Hon_CCH_Pry'!C21</f>
        <v>1180</v>
      </c>
      <c r="E19" s="110">
        <v>1180</v>
      </c>
      <c r="F19" s="110">
        <f t="shared" si="0"/>
        <v>0</v>
      </c>
      <c r="G19" s="110">
        <f>'enrolment vs availed_UPY'!G18</f>
        <v>22047</v>
      </c>
      <c r="H19" s="110">
        <f>'AT-8A_Hon_CCH_UPry'!C20</f>
        <v>538</v>
      </c>
      <c r="I19" s="110">
        <v>538</v>
      </c>
      <c r="J19" s="110">
        <f t="shared" si="1"/>
        <v>0</v>
      </c>
      <c r="K19" s="109">
        <f t="shared" si="2"/>
        <v>1718</v>
      </c>
      <c r="L19" s="367">
        <f t="shared" si="3"/>
        <v>257.7</v>
      </c>
    </row>
    <row r="20" spans="1:12" ht="14.25">
      <c r="A20" s="3"/>
      <c r="B20" s="27" t="s">
        <v>500</v>
      </c>
      <c r="C20" s="109">
        <f>SUM(C12:C19)</f>
        <v>288140</v>
      </c>
      <c r="D20" s="109">
        <f aca="true" t="shared" si="4" ref="D20:K20">SUM(D12:D19)</f>
        <v>7287</v>
      </c>
      <c r="E20" s="109">
        <f t="shared" si="4"/>
        <v>7287</v>
      </c>
      <c r="F20" s="109">
        <f t="shared" si="4"/>
        <v>0</v>
      </c>
      <c r="G20" s="109">
        <f t="shared" si="4"/>
        <v>177385</v>
      </c>
      <c r="H20" s="109">
        <f t="shared" si="4"/>
        <v>3741</v>
      </c>
      <c r="I20" s="109">
        <f t="shared" si="4"/>
        <v>3741</v>
      </c>
      <c r="J20" s="109">
        <f t="shared" si="4"/>
        <v>0</v>
      </c>
      <c r="K20" s="109">
        <f t="shared" si="4"/>
        <v>11028</v>
      </c>
      <c r="L20" s="368">
        <f>SUM(L12:L19)</f>
        <v>1654.2</v>
      </c>
    </row>
    <row r="21" spans="1:12" s="543" customFormat="1" ht="17.25" customHeight="1">
      <c r="A21" s="1008" t="s">
        <v>957</v>
      </c>
      <c r="B21" s="1008"/>
      <c r="C21" s="1008"/>
      <c r="D21" s="1008"/>
      <c r="E21" s="1008"/>
      <c r="F21" s="1008"/>
      <c r="G21" s="1008"/>
      <c r="H21" s="1008"/>
      <c r="I21" s="1008"/>
      <c r="J21" s="1008"/>
      <c r="K21" s="1008"/>
      <c r="L21" s="1008"/>
    </row>
    <row r="22" spans="1:12" s="543" customFormat="1" ht="17.25" customHeight="1">
      <c r="A22" s="1003" t="s">
        <v>958</v>
      </c>
      <c r="B22" s="1003"/>
      <c r="C22" s="1003"/>
      <c r="D22" s="1003"/>
      <c r="E22" s="1003"/>
      <c r="F22" s="1003"/>
      <c r="G22" s="1003"/>
      <c r="H22" s="1003"/>
      <c r="I22" s="1003"/>
      <c r="J22" s="1003"/>
      <c r="K22" s="1003"/>
      <c r="L22" s="1003"/>
    </row>
    <row r="23" spans="1:12" ht="17.25" customHeight="1">
      <c r="A23" s="542"/>
      <c r="B23" s="542"/>
      <c r="C23" s="542"/>
      <c r="D23" s="542"/>
      <c r="E23" s="542"/>
      <c r="F23" s="542"/>
      <c r="G23" s="542"/>
      <c r="H23" s="542"/>
      <c r="I23" s="542"/>
      <c r="J23" s="542"/>
      <c r="K23" s="542"/>
      <c r="L23" s="542"/>
    </row>
    <row r="24" ht="14.25">
      <c r="F24" s="76" t="s">
        <v>11</v>
      </c>
    </row>
    <row r="25" spans="1:15" s="16" customFormat="1" ht="15.75" customHeight="1">
      <c r="A25" s="596" t="s">
        <v>12</v>
      </c>
      <c r="B25" s="596"/>
      <c r="C25" s="1"/>
      <c r="D25" s="15"/>
      <c r="E25" s="15"/>
      <c r="H25" s="85"/>
      <c r="I25" s="607"/>
      <c r="J25" s="607"/>
      <c r="K25" s="607"/>
      <c r="L25" s="607"/>
      <c r="M25" s="86"/>
      <c r="N25" s="86"/>
      <c r="O25" s="86"/>
    </row>
    <row r="26" spans="7:19" s="16" customFormat="1" ht="12.75" customHeight="1">
      <c r="G26" s="16" t="s">
        <v>11</v>
      </c>
      <c r="I26" s="596" t="s">
        <v>1023</v>
      </c>
      <c r="J26" s="596"/>
      <c r="K26" s="596"/>
      <c r="L26" s="596"/>
      <c r="M26" s="31"/>
      <c r="N26" s="31"/>
      <c r="O26" s="31"/>
      <c r="P26" s="85"/>
      <c r="Q26" s="85"/>
      <c r="R26" s="85"/>
      <c r="S26" s="85"/>
    </row>
    <row r="27" spans="9:19" s="16" customFormat="1" ht="12.75">
      <c r="I27" s="596" t="s">
        <v>503</v>
      </c>
      <c r="J27" s="596"/>
      <c r="K27" s="596"/>
      <c r="L27" s="596"/>
      <c r="M27" s="31"/>
      <c r="N27" s="31"/>
      <c r="O27" s="31"/>
      <c r="P27" s="85"/>
      <c r="Q27" s="85"/>
      <c r="R27" s="85"/>
      <c r="S27" s="85"/>
    </row>
    <row r="28" spans="2:15" s="16" customFormat="1" ht="12.75">
      <c r="B28" s="15"/>
      <c r="C28" s="15"/>
      <c r="D28" s="15"/>
      <c r="E28" s="15"/>
      <c r="I28" s="31"/>
      <c r="J28" s="31" t="s">
        <v>572</v>
      </c>
      <c r="K28" s="31"/>
      <c r="L28" s="31"/>
      <c r="M28" s="31"/>
      <c r="N28" s="31"/>
      <c r="O28" s="31"/>
    </row>
  </sheetData>
  <sheetProtection/>
  <mergeCells count="23">
    <mergeCell ref="A2:L2"/>
    <mergeCell ref="A3:L3"/>
    <mergeCell ref="H9:H10"/>
    <mergeCell ref="G9:G10"/>
    <mergeCell ref="I9:J9"/>
    <mergeCell ref="C9:C10"/>
    <mergeCell ref="K1:L1"/>
    <mergeCell ref="G8:J8"/>
    <mergeCell ref="A25:B25"/>
    <mergeCell ref="I25:L25"/>
    <mergeCell ref="A5:L5"/>
    <mergeCell ref="K8:K10"/>
    <mergeCell ref="A21:L21"/>
    <mergeCell ref="C8:F8"/>
    <mergeCell ref="A6:B6"/>
    <mergeCell ref="L8:L10"/>
    <mergeCell ref="I26:L26"/>
    <mergeCell ref="I27:L27"/>
    <mergeCell ref="A8:A10"/>
    <mergeCell ref="B8:B10"/>
    <mergeCell ref="D9:D10"/>
    <mergeCell ref="E9:F9"/>
    <mergeCell ref="A22:L22"/>
  </mergeCells>
  <printOptions horizontalCentered="1"/>
  <pageMargins left="0.7086614173228347" right="0.24" top="1.12" bottom="0" header="0.75" footer="0.31496062992125984"/>
  <pageSetup fitToHeight="1" fitToWidth="1" horizontalDpi="600" verticalDpi="600" orientation="landscape" paperSize="9" scale="88" r:id="rId1"/>
</worksheet>
</file>

<file path=xl/worksheets/sheet66.xml><?xml version="1.0" encoding="utf-8"?>
<worksheet xmlns="http://schemas.openxmlformats.org/spreadsheetml/2006/main" xmlns:r="http://schemas.openxmlformats.org/officeDocument/2006/relationships">
  <sheetPr>
    <pageSetUpPr fitToPage="1"/>
  </sheetPr>
  <dimension ref="A1:IN52"/>
  <sheetViews>
    <sheetView view="pageBreakPreview" zoomScale="82" zoomScaleSheetLayoutView="82" zoomScalePageLayoutView="0" workbookViewId="0" topLeftCell="A7">
      <selection activeCell="B10" sqref="B10:B12"/>
    </sheetView>
  </sheetViews>
  <sheetFormatPr defaultColWidth="9.140625" defaultRowHeight="12.75"/>
  <cols>
    <col min="1" max="1" width="4.57421875" style="165" customWidth="1"/>
    <col min="2" max="2" width="40.57421875" style="165" customWidth="1"/>
    <col min="3" max="4" width="7.8515625" style="165" customWidth="1"/>
    <col min="5" max="5" width="8.57421875" style="165" customWidth="1"/>
    <col min="6" max="11" width="7.8515625" style="165" customWidth="1"/>
    <col min="12" max="23" width="8.00390625" style="165" customWidth="1"/>
    <col min="24" max="24" width="10.00390625" style="165" bestFit="1" customWidth="1"/>
    <col min="25" max="16384" width="9.140625" style="165" customWidth="1"/>
  </cols>
  <sheetData>
    <row r="1" spans="15:21" ht="15">
      <c r="O1" s="1013" t="s">
        <v>780</v>
      </c>
      <c r="P1" s="1013"/>
      <c r="Q1" s="1013"/>
      <c r="R1" s="1013"/>
      <c r="S1" s="1013"/>
      <c r="T1" s="1013"/>
      <c r="U1" s="1013"/>
    </row>
    <row r="2" spans="1:24" ht="15.75">
      <c r="A2" s="1017" t="s">
        <v>0</v>
      </c>
      <c r="B2" s="1017"/>
      <c r="C2" s="1017"/>
      <c r="D2" s="1017"/>
      <c r="E2" s="1017"/>
      <c r="F2" s="1017"/>
      <c r="G2" s="1017"/>
      <c r="H2" s="1017"/>
      <c r="I2" s="1017"/>
      <c r="J2" s="1017"/>
      <c r="K2" s="1017"/>
      <c r="L2" s="1017"/>
      <c r="M2" s="1017"/>
      <c r="N2" s="1017"/>
      <c r="O2" s="1017"/>
      <c r="P2" s="1017"/>
      <c r="Q2" s="1017"/>
      <c r="R2" s="1017"/>
      <c r="S2" s="1017"/>
      <c r="T2" s="1017"/>
      <c r="U2" s="1017"/>
      <c r="V2" s="1017"/>
      <c r="W2" s="1017"/>
      <c r="X2" s="1017"/>
    </row>
    <row r="3" spans="6:21" ht="15.75">
      <c r="F3" s="166"/>
      <c r="G3" s="166"/>
      <c r="H3" s="166"/>
      <c r="I3" s="167"/>
      <c r="J3" s="167"/>
      <c r="K3" s="167"/>
      <c r="L3" s="167"/>
      <c r="M3" s="167"/>
      <c r="N3" s="167"/>
      <c r="O3" s="167"/>
      <c r="P3" s="167"/>
      <c r="Q3" s="167"/>
      <c r="R3" s="167"/>
      <c r="S3" s="167"/>
      <c r="T3" s="167"/>
      <c r="U3" s="167"/>
    </row>
    <row r="4" spans="1:24" ht="18">
      <c r="A4" s="1021" t="s">
        <v>827</v>
      </c>
      <c r="B4" s="1021"/>
      <c r="C4" s="1021"/>
      <c r="D4" s="1021"/>
      <c r="E4" s="1021"/>
      <c r="F4" s="1021"/>
      <c r="G4" s="1021"/>
      <c r="H4" s="1021"/>
      <c r="I4" s="1021"/>
      <c r="J4" s="1021"/>
      <c r="K4" s="1021"/>
      <c r="L4" s="1021"/>
      <c r="M4" s="1021"/>
      <c r="N4" s="1021"/>
      <c r="O4" s="1021"/>
      <c r="P4" s="1021"/>
      <c r="Q4" s="1021"/>
      <c r="R4" s="1021"/>
      <c r="S4" s="1021"/>
      <c r="T4" s="1021"/>
      <c r="U4" s="1021"/>
      <c r="V4" s="1021"/>
      <c r="W4" s="1021"/>
      <c r="X4" s="1021"/>
    </row>
    <row r="5" ht="12.75">
      <c r="C5" s="165" t="s">
        <v>11</v>
      </c>
    </row>
    <row r="6" spans="1:24" ht="15.75">
      <c r="A6" s="1025" t="s">
        <v>888</v>
      </c>
      <c r="B6" s="1025"/>
      <c r="C6" s="1025"/>
      <c r="D6" s="1025"/>
      <c r="E6" s="1025"/>
      <c r="F6" s="1025"/>
      <c r="G6" s="1025"/>
      <c r="H6" s="1025"/>
      <c r="I6" s="1025"/>
      <c r="J6" s="1025"/>
      <c r="K6" s="1025"/>
      <c r="L6" s="1025"/>
      <c r="M6" s="1025"/>
      <c r="N6" s="1025"/>
      <c r="O6" s="1025"/>
      <c r="P6" s="1025"/>
      <c r="Q6" s="1025"/>
      <c r="R6" s="1025"/>
      <c r="S6" s="1025"/>
      <c r="T6" s="1025"/>
      <c r="U6" s="1025"/>
      <c r="V6" s="1025"/>
      <c r="W6" s="1025"/>
      <c r="X6" s="1025"/>
    </row>
    <row r="8" spans="1:2" ht="12.75">
      <c r="A8" s="589" t="s">
        <v>491</v>
      </c>
      <c r="B8" s="589"/>
    </row>
    <row r="9" spans="1:23" ht="18">
      <c r="A9" s="168"/>
      <c r="B9" s="168"/>
      <c r="V9" s="1026" t="s">
        <v>262</v>
      </c>
      <c r="W9" s="1026"/>
    </row>
    <row r="10" spans="1:248" s="413" customFormat="1" ht="12.75" customHeight="1">
      <c r="A10" s="1022" t="s">
        <v>1020</v>
      </c>
      <c r="B10" s="1022" t="s">
        <v>107</v>
      </c>
      <c r="C10" s="1027" t="s">
        <v>23</v>
      </c>
      <c r="D10" s="1028"/>
      <c r="E10" s="1028"/>
      <c r="F10" s="1028"/>
      <c r="G10" s="1028"/>
      <c r="H10" s="1028"/>
      <c r="I10" s="1028"/>
      <c r="J10" s="1028"/>
      <c r="K10" s="1029"/>
      <c r="L10" s="1027" t="s">
        <v>24</v>
      </c>
      <c r="M10" s="1028"/>
      <c r="N10" s="1028"/>
      <c r="O10" s="1028"/>
      <c r="P10" s="1028"/>
      <c r="Q10" s="1028"/>
      <c r="R10" s="1028"/>
      <c r="S10" s="1028"/>
      <c r="T10" s="1029"/>
      <c r="U10" s="1031" t="s">
        <v>143</v>
      </c>
      <c r="V10" s="1031"/>
      <c r="W10" s="1031"/>
      <c r="X10" s="1030" t="s">
        <v>16</v>
      </c>
      <c r="Y10" s="411"/>
      <c r="Z10" s="411"/>
      <c r="AA10" s="411"/>
      <c r="AB10" s="411"/>
      <c r="AC10" s="412"/>
      <c r="AD10" s="411"/>
      <c r="AE10" s="411"/>
      <c r="AF10" s="411"/>
      <c r="AG10" s="411"/>
      <c r="AH10" s="411"/>
      <c r="AI10" s="411"/>
      <c r="AJ10" s="411"/>
      <c r="AK10" s="411"/>
      <c r="AL10" s="411"/>
      <c r="AM10" s="411"/>
      <c r="AN10" s="411"/>
      <c r="AO10" s="411"/>
      <c r="AP10" s="411"/>
      <c r="AQ10" s="411"/>
      <c r="AR10" s="411"/>
      <c r="AS10" s="411"/>
      <c r="AT10" s="411"/>
      <c r="AU10" s="411"/>
      <c r="AV10" s="411"/>
      <c r="AW10" s="411"/>
      <c r="AX10" s="411"/>
      <c r="AY10" s="411"/>
      <c r="AZ10" s="411"/>
      <c r="BA10" s="411"/>
      <c r="BB10" s="411"/>
      <c r="BC10" s="411"/>
      <c r="BD10" s="411"/>
      <c r="BE10" s="411"/>
      <c r="BF10" s="411"/>
      <c r="BG10" s="411"/>
      <c r="BH10" s="411"/>
      <c r="BI10" s="411"/>
      <c r="BJ10" s="411"/>
      <c r="BK10" s="411"/>
      <c r="BL10" s="411"/>
      <c r="BM10" s="411"/>
      <c r="BN10" s="411"/>
      <c r="BO10" s="411"/>
      <c r="BP10" s="411"/>
      <c r="BQ10" s="411"/>
      <c r="BR10" s="411"/>
      <c r="BS10" s="411"/>
      <c r="BT10" s="411"/>
      <c r="BU10" s="411"/>
      <c r="BV10" s="411"/>
      <c r="BW10" s="411"/>
      <c r="BX10" s="411"/>
      <c r="BY10" s="411"/>
      <c r="BZ10" s="411"/>
      <c r="CA10" s="411"/>
      <c r="CB10" s="411"/>
      <c r="CC10" s="411"/>
      <c r="CD10" s="411"/>
      <c r="CE10" s="411"/>
      <c r="CF10" s="411"/>
      <c r="CG10" s="411"/>
      <c r="CH10" s="411"/>
      <c r="CI10" s="411"/>
      <c r="CJ10" s="411"/>
      <c r="CK10" s="411"/>
      <c r="CL10" s="411"/>
      <c r="CM10" s="411"/>
      <c r="CN10" s="411"/>
      <c r="CO10" s="411"/>
      <c r="CP10" s="411"/>
      <c r="CQ10" s="411"/>
      <c r="CR10" s="411"/>
      <c r="CS10" s="411"/>
      <c r="CT10" s="411"/>
      <c r="CU10" s="411"/>
      <c r="CV10" s="411"/>
      <c r="CW10" s="411"/>
      <c r="CX10" s="411"/>
      <c r="CY10" s="411"/>
      <c r="CZ10" s="411"/>
      <c r="DA10" s="411"/>
      <c r="DB10" s="411"/>
      <c r="DC10" s="411"/>
      <c r="DD10" s="411"/>
      <c r="DE10" s="411"/>
      <c r="DF10" s="411"/>
      <c r="DG10" s="411"/>
      <c r="DH10" s="411"/>
      <c r="DI10" s="411"/>
      <c r="DJ10" s="411"/>
      <c r="DK10" s="411"/>
      <c r="DL10" s="411"/>
      <c r="DM10" s="411"/>
      <c r="DN10" s="411"/>
      <c r="DO10" s="411"/>
      <c r="DP10" s="411"/>
      <c r="DQ10" s="411"/>
      <c r="DR10" s="411"/>
      <c r="DS10" s="411"/>
      <c r="DT10" s="411"/>
      <c r="DU10" s="411"/>
      <c r="DV10" s="411"/>
      <c r="DW10" s="411"/>
      <c r="DX10" s="411"/>
      <c r="DY10" s="411"/>
      <c r="DZ10" s="411"/>
      <c r="EA10" s="411"/>
      <c r="EB10" s="411"/>
      <c r="EC10" s="411"/>
      <c r="ED10" s="411"/>
      <c r="EE10" s="411"/>
      <c r="EF10" s="411"/>
      <c r="EG10" s="411"/>
      <c r="EH10" s="411"/>
      <c r="EI10" s="411"/>
      <c r="EJ10" s="411"/>
      <c r="EK10" s="411"/>
      <c r="EL10" s="411"/>
      <c r="EM10" s="411"/>
      <c r="EN10" s="411"/>
      <c r="EO10" s="411"/>
      <c r="EP10" s="411"/>
      <c r="EQ10" s="411"/>
      <c r="ER10" s="411"/>
      <c r="ES10" s="411"/>
      <c r="ET10" s="411"/>
      <c r="EU10" s="411"/>
      <c r="EV10" s="411"/>
      <c r="EW10" s="411"/>
      <c r="EX10" s="411"/>
      <c r="EY10" s="411"/>
      <c r="EZ10" s="411"/>
      <c r="FA10" s="411"/>
      <c r="FB10" s="411"/>
      <c r="FC10" s="411"/>
      <c r="FD10" s="411"/>
      <c r="FE10" s="411"/>
      <c r="FF10" s="411"/>
      <c r="FG10" s="411"/>
      <c r="FH10" s="411"/>
      <c r="FI10" s="411"/>
      <c r="FJ10" s="411"/>
      <c r="FK10" s="411"/>
      <c r="FL10" s="411"/>
      <c r="FM10" s="411"/>
      <c r="FN10" s="411"/>
      <c r="FO10" s="411"/>
      <c r="FP10" s="411"/>
      <c r="FQ10" s="411"/>
      <c r="FR10" s="411"/>
      <c r="FS10" s="411"/>
      <c r="FT10" s="411"/>
      <c r="FU10" s="411"/>
      <c r="FV10" s="411"/>
      <c r="FW10" s="411"/>
      <c r="FX10" s="411"/>
      <c r="FY10" s="411"/>
      <c r="FZ10" s="411"/>
      <c r="GA10" s="411"/>
      <c r="GB10" s="411"/>
      <c r="GC10" s="411"/>
      <c r="GD10" s="411"/>
      <c r="GE10" s="411"/>
      <c r="GF10" s="411"/>
      <c r="GG10" s="411"/>
      <c r="GH10" s="411"/>
      <c r="GI10" s="411"/>
      <c r="GJ10" s="411"/>
      <c r="GK10" s="411"/>
      <c r="GL10" s="411"/>
      <c r="GM10" s="411"/>
      <c r="GN10" s="411"/>
      <c r="GO10" s="411"/>
      <c r="GP10" s="411"/>
      <c r="GQ10" s="411"/>
      <c r="GR10" s="411"/>
      <c r="GS10" s="411"/>
      <c r="GT10" s="411"/>
      <c r="GU10" s="411"/>
      <c r="GV10" s="411"/>
      <c r="GW10" s="411"/>
      <c r="GX10" s="411"/>
      <c r="GY10" s="411"/>
      <c r="GZ10" s="411"/>
      <c r="HA10" s="411"/>
      <c r="HB10" s="411"/>
      <c r="HC10" s="411"/>
      <c r="HD10" s="411"/>
      <c r="HE10" s="411"/>
      <c r="HF10" s="411"/>
      <c r="HG10" s="411"/>
      <c r="HH10" s="411"/>
      <c r="HI10" s="411"/>
      <c r="HJ10" s="411"/>
      <c r="HK10" s="411"/>
      <c r="HL10" s="411"/>
      <c r="HM10" s="411"/>
      <c r="HN10" s="411"/>
      <c r="HO10" s="411"/>
      <c r="HP10" s="411"/>
      <c r="HQ10" s="411"/>
      <c r="HR10" s="411"/>
      <c r="HS10" s="411"/>
      <c r="HT10" s="411"/>
      <c r="HU10" s="411"/>
      <c r="HV10" s="411"/>
      <c r="HW10" s="411"/>
      <c r="HX10" s="411"/>
      <c r="HY10" s="411"/>
      <c r="HZ10" s="411"/>
      <c r="IA10" s="411"/>
      <c r="IB10" s="411"/>
      <c r="IC10" s="411"/>
      <c r="ID10" s="411"/>
      <c r="IE10" s="411"/>
      <c r="IF10" s="411"/>
      <c r="IG10" s="411"/>
      <c r="IH10" s="411"/>
      <c r="II10" s="411"/>
      <c r="IJ10" s="411"/>
      <c r="IK10" s="411"/>
      <c r="IL10" s="411"/>
      <c r="IM10" s="411"/>
      <c r="IN10" s="411"/>
    </row>
    <row r="11" spans="1:248" s="413" customFormat="1" ht="12.75" customHeight="1">
      <c r="A11" s="1023"/>
      <c r="B11" s="1023"/>
      <c r="C11" s="1014" t="s">
        <v>176</v>
      </c>
      <c r="D11" s="1015"/>
      <c r="E11" s="1016"/>
      <c r="F11" s="1014" t="s">
        <v>177</v>
      </c>
      <c r="G11" s="1015"/>
      <c r="H11" s="1016"/>
      <c r="I11" s="1014" t="s">
        <v>16</v>
      </c>
      <c r="J11" s="1015"/>
      <c r="K11" s="1016"/>
      <c r="L11" s="1014" t="s">
        <v>176</v>
      </c>
      <c r="M11" s="1015"/>
      <c r="N11" s="1016"/>
      <c r="O11" s="1014" t="s">
        <v>177</v>
      </c>
      <c r="P11" s="1015"/>
      <c r="Q11" s="1016"/>
      <c r="R11" s="1014" t="s">
        <v>16</v>
      </c>
      <c r="S11" s="1015"/>
      <c r="T11" s="1016"/>
      <c r="U11" s="1031"/>
      <c r="V11" s="1031"/>
      <c r="W11" s="1031"/>
      <c r="X11" s="1030"/>
      <c r="Y11" s="411"/>
      <c r="Z11" s="411"/>
      <c r="AA11" s="411"/>
      <c r="AB11" s="411"/>
      <c r="AC11" s="411"/>
      <c r="AD11" s="411"/>
      <c r="AE11" s="411"/>
      <c r="AF11" s="411"/>
      <c r="AG11" s="411"/>
      <c r="AH11" s="411"/>
      <c r="AI11" s="411"/>
      <c r="AJ11" s="411"/>
      <c r="AK11" s="411"/>
      <c r="AL11" s="411"/>
      <c r="AM11" s="411"/>
      <c r="AN11" s="411"/>
      <c r="AO11" s="411"/>
      <c r="AP11" s="411"/>
      <c r="AQ11" s="411"/>
      <c r="AR11" s="411"/>
      <c r="AS11" s="411"/>
      <c r="AT11" s="411"/>
      <c r="AU11" s="411"/>
      <c r="AV11" s="411"/>
      <c r="AW11" s="411"/>
      <c r="AX11" s="411"/>
      <c r="AY11" s="411"/>
      <c r="AZ11" s="411"/>
      <c r="BA11" s="411"/>
      <c r="BB11" s="411"/>
      <c r="BC11" s="411"/>
      <c r="BD11" s="411"/>
      <c r="BE11" s="411"/>
      <c r="BF11" s="411"/>
      <c r="BG11" s="411"/>
      <c r="BH11" s="411"/>
      <c r="BI11" s="411"/>
      <c r="BJ11" s="411"/>
      <c r="BK11" s="411"/>
      <c r="BL11" s="411"/>
      <c r="BM11" s="411"/>
      <c r="BN11" s="411"/>
      <c r="BO11" s="411"/>
      <c r="BP11" s="411"/>
      <c r="BQ11" s="411"/>
      <c r="BR11" s="411"/>
      <c r="BS11" s="411"/>
      <c r="BT11" s="411"/>
      <c r="BU11" s="411"/>
      <c r="BV11" s="411"/>
      <c r="BW11" s="411"/>
      <c r="BX11" s="411"/>
      <c r="BY11" s="411"/>
      <c r="BZ11" s="411"/>
      <c r="CA11" s="411"/>
      <c r="CB11" s="411"/>
      <c r="CC11" s="411"/>
      <c r="CD11" s="411"/>
      <c r="CE11" s="411"/>
      <c r="CF11" s="411"/>
      <c r="CG11" s="411"/>
      <c r="CH11" s="411"/>
      <c r="CI11" s="411"/>
      <c r="CJ11" s="411"/>
      <c r="CK11" s="411"/>
      <c r="CL11" s="411"/>
      <c r="CM11" s="411"/>
      <c r="CN11" s="411"/>
      <c r="CO11" s="411"/>
      <c r="CP11" s="411"/>
      <c r="CQ11" s="411"/>
      <c r="CR11" s="411"/>
      <c r="CS11" s="411"/>
      <c r="CT11" s="411"/>
      <c r="CU11" s="411"/>
      <c r="CV11" s="411"/>
      <c r="CW11" s="411"/>
      <c r="CX11" s="411"/>
      <c r="CY11" s="411"/>
      <c r="CZ11" s="411"/>
      <c r="DA11" s="411"/>
      <c r="DB11" s="411"/>
      <c r="DC11" s="411"/>
      <c r="DD11" s="411"/>
      <c r="DE11" s="411"/>
      <c r="DF11" s="411"/>
      <c r="DG11" s="411"/>
      <c r="DH11" s="411"/>
      <c r="DI11" s="411"/>
      <c r="DJ11" s="411"/>
      <c r="DK11" s="411"/>
      <c r="DL11" s="411"/>
      <c r="DM11" s="411"/>
      <c r="DN11" s="411"/>
      <c r="DO11" s="411"/>
      <c r="DP11" s="411"/>
      <c r="DQ11" s="411"/>
      <c r="DR11" s="411"/>
      <c r="DS11" s="411"/>
      <c r="DT11" s="411"/>
      <c r="DU11" s="411"/>
      <c r="DV11" s="411"/>
      <c r="DW11" s="411"/>
      <c r="DX11" s="411"/>
      <c r="DY11" s="411"/>
      <c r="DZ11" s="411"/>
      <c r="EA11" s="411"/>
      <c r="EB11" s="411"/>
      <c r="EC11" s="411"/>
      <c r="ED11" s="411"/>
      <c r="EE11" s="411"/>
      <c r="EF11" s="411"/>
      <c r="EG11" s="411"/>
      <c r="EH11" s="411"/>
      <c r="EI11" s="411"/>
      <c r="EJ11" s="411"/>
      <c r="EK11" s="411"/>
      <c r="EL11" s="411"/>
      <c r="EM11" s="411"/>
      <c r="EN11" s="411"/>
      <c r="EO11" s="411"/>
      <c r="EP11" s="411"/>
      <c r="EQ11" s="411"/>
      <c r="ER11" s="411"/>
      <c r="ES11" s="411"/>
      <c r="ET11" s="411"/>
      <c r="EU11" s="411"/>
      <c r="EV11" s="411"/>
      <c r="EW11" s="411"/>
      <c r="EX11" s="411"/>
      <c r="EY11" s="411"/>
      <c r="EZ11" s="411"/>
      <c r="FA11" s="411"/>
      <c r="FB11" s="411"/>
      <c r="FC11" s="411"/>
      <c r="FD11" s="411"/>
      <c r="FE11" s="411"/>
      <c r="FF11" s="411"/>
      <c r="FG11" s="411"/>
      <c r="FH11" s="411"/>
      <c r="FI11" s="411"/>
      <c r="FJ11" s="411"/>
      <c r="FK11" s="411"/>
      <c r="FL11" s="411"/>
      <c r="FM11" s="411"/>
      <c r="FN11" s="411"/>
      <c r="FO11" s="411"/>
      <c r="FP11" s="411"/>
      <c r="FQ11" s="411"/>
      <c r="FR11" s="411"/>
      <c r="FS11" s="411"/>
      <c r="FT11" s="411"/>
      <c r="FU11" s="411"/>
      <c r="FV11" s="411"/>
      <c r="FW11" s="411"/>
      <c r="FX11" s="411"/>
      <c r="FY11" s="411"/>
      <c r="FZ11" s="411"/>
      <c r="GA11" s="411"/>
      <c r="GB11" s="411"/>
      <c r="GC11" s="411"/>
      <c r="GD11" s="411"/>
      <c r="GE11" s="411"/>
      <c r="GF11" s="411"/>
      <c r="GG11" s="411"/>
      <c r="GH11" s="411"/>
      <c r="GI11" s="411"/>
      <c r="GJ11" s="411"/>
      <c r="GK11" s="411"/>
      <c r="GL11" s="411"/>
      <c r="GM11" s="411"/>
      <c r="GN11" s="411"/>
      <c r="GO11" s="411"/>
      <c r="GP11" s="411"/>
      <c r="GQ11" s="411"/>
      <c r="GR11" s="411"/>
      <c r="GS11" s="411"/>
      <c r="GT11" s="411"/>
      <c r="GU11" s="411"/>
      <c r="GV11" s="411"/>
      <c r="GW11" s="411"/>
      <c r="GX11" s="411"/>
      <c r="GY11" s="411"/>
      <c r="GZ11" s="411"/>
      <c r="HA11" s="411"/>
      <c r="HB11" s="411"/>
      <c r="HC11" s="411"/>
      <c r="HD11" s="411"/>
      <c r="HE11" s="411"/>
      <c r="HF11" s="411"/>
      <c r="HG11" s="411"/>
      <c r="HH11" s="411"/>
      <c r="HI11" s="411"/>
      <c r="HJ11" s="411"/>
      <c r="HK11" s="411"/>
      <c r="HL11" s="411"/>
      <c r="HM11" s="411"/>
      <c r="HN11" s="411"/>
      <c r="HO11" s="411"/>
      <c r="HP11" s="411"/>
      <c r="HQ11" s="411"/>
      <c r="HR11" s="411"/>
      <c r="HS11" s="411"/>
      <c r="HT11" s="411"/>
      <c r="HU11" s="411"/>
      <c r="HV11" s="411"/>
      <c r="HW11" s="411"/>
      <c r="HX11" s="411"/>
      <c r="HY11" s="411"/>
      <c r="HZ11" s="411"/>
      <c r="IA11" s="411"/>
      <c r="IB11" s="411"/>
      <c r="IC11" s="411"/>
      <c r="ID11" s="411"/>
      <c r="IE11" s="411"/>
      <c r="IF11" s="411"/>
      <c r="IG11" s="411"/>
      <c r="IH11" s="411"/>
      <c r="II11" s="411"/>
      <c r="IJ11" s="411"/>
      <c r="IK11" s="411"/>
      <c r="IL11" s="411"/>
      <c r="IM11" s="411"/>
      <c r="IN11" s="411"/>
    </row>
    <row r="12" spans="1:248" s="413" customFormat="1" ht="12.75">
      <c r="A12" s="1024"/>
      <c r="B12" s="1024"/>
      <c r="C12" s="414" t="s">
        <v>263</v>
      </c>
      <c r="D12" s="415" t="s">
        <v>41</v>
      </c>
      <c r="E12" s="416" t="s">
        <v>42</v>
      </c>
      <c r="F12" s="414" t="s">
        <v>263</v>
      </c>
      <c r="G12" s="415" t="s">
        <v>41</v>
      </c>
      <c r="H12" s="416" t="s">
        <v>42</v>
      </c>
      <c r="I12" s="414" t="s">
        <v>263</v>
      </c>
      <c r="J12" s="415" t="s">
        <v>41</v>
      </c>
      <c r="K12" s="416" t="s">
        <v>42</v>
      </c>
      <c r="L12" s="414" t="s">
        <v>263</v>
      </c>
      <c r="M12" s="415" t="s">
        <v>41</v>
      </c>
      <c r="N12" s="416" t="s">
        <v>42</v>
      </c>
      <c r="O12" s="414" t="s">
        <v>263</v>
      </c>
      <c r="P12" s="415" t="s">
        <v>41</v>
      </c>
      <c r="Q12" s="416" t="s">
        <v>42</v>
      </c>
      <c r="R12" s="414" t="s">
        <v>263</v>
      </c>
      <c r="S12" s="415" t="s">
        <v>41</v>
      </c>
      <c r="T12" s="416" t="s">
        <v>42</v>
      </c>
      <c r="U12" s="410" t="s">
        <v>263</v>
      </c>
      <c r="V12" s="410" t="s">
        <v>41</v>
      </c>
      <c r="W12" s="410" t="s">
        <v>42</v>
      </c>
      <c r="X12" s="1030"/>
      <c r="Y12" s="411"/>
      <c r="Z12" s="411"/>
      <c r="AA12" s="411"/>
      <c r="AB12" s="411"/>
      <c r="AC12" s="411"/>
      <c r="AD12" s="411"/>
      <c r="AE12" s="411"/>
      <c r="AF12" s="411"/>
      <c r="AG12" s="411"/>
      <c r="AH12" s="411"/>
      <c r="AI12" s="411"/>
      <c r="AJ12" s="411"/>
      <c r="AK12" s="411"/>
      <c r="AL12" s="411"/>
      <c r="AM12" s="411"/>
      <c r="AN12" s="411"/>
      <c r="AO12" s="411"/>
      <c r="AP12" s="411"/>
      <c r="AQ12" s="411"/>
      <c r="AR12" s="411"/>
      <c r="AS12" s="411"/>
      <c r="AT12" s="411"/>
      <c r="AU12" s="411"/>
      <c r="AV12" s="411"/>
      <c r="AW12" s="411"/>
      <c r="AX12" s="411"/>
      <c r="AY12" s="411"/>
      <c r="AZ12" s="411"/>
      <c r="BA12" s="411"/>
      <c r="BB12" s="411"/>
      <c r="BC12" s="411"/>
      <c r="BD12" s="411"/>
      <c r="BE12" s="411"/>
      <c r="BF12" s="411"/>
      <c r="BG12" s="411"/>
      <c r="BH12" s="411"/>
      <c r="BI12" s="411"/>
      <c r="BJ12" s="411"/>
      <c r="BK12" s="411"/>
      <c r="BL12" s="411"/>
      <c r="BM12" s="411"/>
      <c r="BN12" s="411"/>
      <c r="BO12" s="411"/>
      <c r="BP12" s="411"/>
      <c r="BQ12" s="411"/>
      <c r="BR12" s="411"/>
      <c r="BS12" s="411"/>
      <c r="BT12" s="411"/>
      <c r="BU12" s="411"/>
      <c r="BV12" s="411"/>
      <c r="BW12" s="411"/>
      <c r="BX12" s="411"/>
      <c r="BY12" s="411"/>
      <c r="BZ12" s="411"/>
      <c r="CA12" s="411"/>
      <c r="CB12" s="411"/>
      <c r="CC12" s="411"/>
      <c r="CD12" s="411"/>
      <c r="CE12" s="411"/>
      <c r="CF12" s="411"/>
      <c r="CG12" s="411"/>
      <c r="CH12" s="411"/>
      <c r="CI12" s="411"/>
      <c r="CJ12" s="411"/>
      <c r="CK12" s="411"/>
      <c r="CL12" s="411"/>
      <c r="CM12" s="411"/>
      <c r="CN12" s="411"/>
      <c r="CO12" s="411"/>
      <c r="CP12" s="411"/>
      <c r="CQ12" s="411"/>
      <c r="CR12" s="411"/>
      <c r="CS12" s="411"/>
      <c r="CT12" s="411"/>
      <c r="CU12" s="411"/>
      <c r="CV12" s="411"/>
      <c r="CW12" s="411"/>
      <c r="CX12" s="411"/>
      <c r="CY12" s="411"/>
      <c r="CZ12" s="411"/>
      <c r="DA12" s="411"/>
      <c r="DB12" s="411"/>
      <c r="DC12" s="411"/>
      <c r="DD12" s="411"/>
      <c r="DE12" s="411"/>
      <c r="DF12" s="411"/>
      <c r="DG12" s="411"/>
      <c r="DH12" s="411"/>
      <c r="DI12" s="411"/>
      <c r="DJ12" s="411"/>
      <c r="DK12" s="411"/>
      <c r="DL12" s="411"/>
      <c r="DM12" s="411"/>
      <c r="DN12" s="411"/>
      <c r="DO12" s="411"/>
      <c r="DP12" s="411"/>
      <c r="DQ12" s="411"/>
      <c r="DR12" s="411"/>
      <c r="DS12" s="411"/>
      <c r="DT12" s="411"/>
      <c r="DU12" s="411"/>
      <c r="DV12" s="411"/>
      <c r="DW12" s="411"/>
      <c r="DX12" s="411"/>
      <c r="DY12" s="411"/>
      <c r="DZ12" s="411"/>
      <c r="EA12" s="411"/>
      <c r="EB12" s="411"/>
      <c r="EC12" s="411"/>
      <c r="ED12" s="411"/>
      <c r="EE12" s="411"/>
      <c r="EF12" s="411"/>
      <c r="EG12" s="411"/>
      <c r="EH12" s="411"/>
      <c r="EI12" s="411"/>
      <c r="EJ12" s="411"/>
      <c r="EK12" s="411"/>
      <c r="EL12" s="411"/>
      <c r="EM12" s="411"/>
      <c r="EN12" s="411"/>
      <c r="EO12" s="411"/>
      <c r="EP12" s="411"/>
      <c r="EQ12" s="411"/>
      <c r="ER12" s="411"/>
      <c r="ES12" s="411"/>
      <c r="ET12" s="411"/>
      <c r="EU12" s="411"/>
      <c r="EV12" s="411"/>
      <c r="EW12" s="411"/>
      <c r="EX12" s="411"/>
      <c r="EY12" s="411"/>
      <c r="EZ12" s="411"/>
      <c r="FA12" s="411"/>
      <c r="FB12" s="411"/>
      <c r="FC12" s="411"/>
      <c r="FD12" s="411"/>
      <c r="FE12" s="411"/>
      <c r="FF12" s="411"/>
      <c r="FG12" s="411"/>
      <c r="FH12" s="411"/>
      <c r="FI12" s="411"/>
      <c r="FJ12" s="411"/>
      <c r="FK12" s="411"/>
      <c r="FL12" s="411"/>
      <c r="FM12" s="411"/>
      <c r="FN12" s="411"/>
      <c r="FO12" s="411"/>
      <c r="FP12" s="411"/>
      <c r="FQ12" s="411"/>
      <c r="FR12" s="411"/>
      <c r="FS12" s="411"/>
      <c r="FT12" s="411"/>
      <c r="FU12" s="411"/>
      <c r="FV12" s="411"/>
      <c r="FW12" s="411"/>
      <c r="FX12" s="411"/>
      <c r="FY12" s="411"/>
      <c r="FZ12" s="411"/>
      <c r="GA12" s="411"/>
      <c r="GB12" s="411"/>
      <c r="GC12" s="411"/>
      <c r="GD12" s="411"/>
      <c r="GE12" s="411"/>
      <c r="GF12" s="411"/>
      <c r="GG12" s="411"/>
      <c r="GH12" s="411"/>
      <c r="GI12" s="411"/>
      <c r="GJ12" s="411"/>
      <c r="GK12" s="411"/>
      <c r="GL12" s="411"/>
      <c r="GM12" s="411"/>
      <c r="GN12" s="411"/>
      <c r="GO12" s="411"/>
      <c r="GP12" s="411"/>
      <c r="GQ12" s="411"/>
      <c r="GR12" s="411"/>
      <c r="GS12" s="411"/>
      <c r="GT12" s="411"/>
      <c r="GU12" s="411"/>
      <c r="GV12" s="411"/>
      <c r="GW12" s="411"/>
      <c r="GX12" s="411"/>
      <c r="GY12" s="411"/>
      <c r="GZ12" s="411"/>
      <c r="HA12" s="411"/>
      <c r="HB12" s="411"/>
      <c r="HC12" s="411"/>
      <c r="HD12" s="411"/>
      <c r="HE12" s="411"/>
      <c r="HF12" s="411"/>
      <c r="HG12" s="411"/>
      <c r="HH12" s="411"/>
      <c r="HI12" s="411"/>
      <c r="HJ12" s="411"/>
      <c r="HK12" s="411"/>
      <c r="HL12" s="411"/>
      <c r="HM12" s="411"/>
      <c r="HN12" s="411"/>
      <c r="HO12" s="411"/>
      <c r="HP12" s="411"/>
      <c r="HQ12" s="411"/>
      <c r="HR12" s="411"/>
      <c r="HS12" s="411"/>
      <c r="HT12" s="411"/>
      <c r="HU12" s="411"/>
      <c r="HV12" s="411"/>
      <c r="HW12" s="411"/>
      <c r="HX12" s="411"/>
      <c r="HY12" s="411"/>
      <c r="HZ12" s="411"/>
      <c r="IA12" s="411"/>
      <c r="IB12" s="411"/>
      <c r="IC12" s="411"/>
      <c r="ID12" s="411"/>
      <c r="IE12" s="411"/>
      <c r="IF12" s="411"/>
      <c r="IG12" s="411"/>
      <c r="IH12" s="411"/>
      <c r="II12" s="411"/>
      <c r="IJ12" s="411"/>
      <c r="IK12" s="411"/>
      <c r="IL12" s="411"/>
      <c r="IM12" s="411"/>
      <c r="IN12" s="411"/>
    </row>
    <row r="13" spans="1:248" ht="12.75">
      <c r="A13" s="169">
        <v>1</v>
      </c>
      <c r="B13" s="169">
        <v>2</v>
      </c>
      <c r="C13" s="169">
        <v>3</v>
      </c>
      <c r="D13" s="169">
        <v>4</v>
      </c>
      <c r="E13" s="169">
        <v>5</v>
      </c>
      <c r="F13" s="169">
        <v>6</v>
      </c>
      <c r="G13" s="169">
        <v>7</v>
      </c>
      <c r="H13" s="169">
        <v>8</v>
      </c>
      <c r="I13" s="169">
        <v>9</v>
      </c>
      <c r="J13" s="169">
        <v>10</v>
      </c>
      <c r="K13" s="169">
        <v>11</v>
      </c>
      <c r="L13" s="169">
        <v>12</v>
      </c>
      <c r="M13" s="169">
        <v>13</v>
      </c>
      <c r="N13" s="169">
        <v>14</v>
      </c>
      <c r="O13" s="169">
        <v>15</v>
      </c>
      <c r="P13" s="169">
        <v>16</v>
      </c>
      <c r="Q13" s="169">
        <v>17</v>
      </c>
      <c r="R13" s="169">
        <v>18</v>
      </c>
      <c r="S13" s="169">
        <v>19</v>
      </c>
      <c r="T13" s="169">
        <v>20</v>
      </c>
      <c r="U13" s="169">
        <v>21</v>
      </c>
      <c r="V13" s="169">
        <v>22</v>
      </c>
      <c r="W13" s="169">
        <v>23</v>
      </c>
      <c r="X13" s="173">
        <v>24</v>
      </c>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c r="BJ13" s="170"/>
      <c r="BK13" s="170"/>
      <c r="BL13" s="170"/>
      <c r="BM13" s="170"/>
      <c r="BN13" s="170"/>
      <c r="BO13" s="170"/>
      <c r="BP13" s="170"/>
      <c r="BQ13" s="170"/>
      <c r="BR13" s="170"/>
      <c r="BS13" s="170"/>
      <c r="BT13" s="170"/>
      <c r="BU13" s="170"/>
      <c r="BV13" s="170"/>
      <c r="BW13" s="170"/>
      <c r="BX13" s="170"/>
      <c r="BY13" s="170"/>
      <c r="BZ13" s="170"/>
      <c r="CA13" s="170"/>
      <c r="CB13" s="170"/>
      <c r="CC13" s="170"/>
      <c r="CD13" s="170"/>
      <c r="CE13" s="170"/>
      <c r="CF13" s="170"/>
      <c r="CG13" s="170"/>
      <c r="CH13" s="170"/>
      <c r="CI13" s="170"/>
      <c r="CJ13" s="170"/>
      <c r="CK13" s="170"/>
      <c r="CL13" s="170"/>
      <c r="CM13" s="170"/>
      <c r="CN13" s="170"/>
      <c r="CO13" s="170"/>
      <c r="CP13" s="170"/>
      <c r="CQ13" s="170"/>
      <c r="CR13" s="170"/>
      <c r="CS13" s="170"/>
      <c r="CT13" s="170"/>
      <c r="CU13" s="170"/>
      <c r="CV13" s="170"/>
      <c r="CW13" s="170"/>
      <c r="CX13" s="170"/>
      <c r="CY13" s="170"/>
      <c r="CZ13" s="170"/>
      <c r="DA13" s="170"/>
      <c r="DB13" s="170"/>
      <c r="DC13" s="170"/>
      <c r="DD13" s="170"/>
      <c r="DE13" s="170"/>
      <c r="DF13" s="170"/>
      <c r="DG13" s="170"/>
      <c r="DH13" s="170"/>
      <c r="DI13" s="170"/>
      <c r="DJ13" s="170"/>
      <c r="DK13" s="170"/>
      <c r="DL13" s="170"/>
      <c r="DM13" s="170"/>
      <c r="DN13" s="170"/>
      <c r="DO13" s="170"/>
      <c r="DP13" s="170"/>
      <c r="DQ13" s="170"/>
      <c r="DR13" s="170"/>
      <c r="DS13" s="170"/>
      <c r="DT13" s="170"/>
      <c r="DU13" s="170"/>
      <c r="DV13" s="170"/>
      <c r="DW13" s="170"/>
      <c r="DX13" s="170"/>
      <c r="DY13" s="170"/>
      <c r="DZ13" s="170"/>
      <c r="EA13" s="170"/>
      <c r="EB13" s="170"/>
      <c r="EC13" s="170"/>
      <c r="ED13" s="170"/>
      <c r="EE13" s="170"/>
      <c r="EF13" s="170"/>
      <c r="EG13" s="170"/>
      <c r="EH13" s="170"/>
      <c r="EI13" s="170"/>
      <c r="EJ13" s="170"/>
      <c r="EK13" s="170"/>
      <c r="EL13" s="170"/>
      <c r="EM13" s="170"/>
      <c r="EN13" s="170"/>
      <c r="EO13" s="170"/>
      <c r="EP13" s="170"/>
      <c r="EQ13" s="170"/>
      <c r="ER13" s="170"/>
      <c r="ES13" s="170"/>
      <c r="ET13" s="170"/>
      <c r="EU13" s="170"/>
      <c r="EV13" s="170"/>
      <c r="EW13" s="170"/>
      <c r="EX13" s="170"/>
      <c r="EY13" s="170"/>
      <c r="EZ13" s="170"/>
      <c r="FA13" s="170"/>
      <c r="FB13" s="170"/>
      <c r="FC13" s="170"/>
      <c r="FD13" s="170"/>
      <c r="FE13" s="170"/>
      <c r="FF13" s="170"/>
      <c r="FG13" s="170"/>
      <c r="FH13" s="170"/>
      <c r="FI13" s="170"/>
      <c r="FJ13" s="170"/>
      <c r="FK13" s="170"/>
      <c r="FL13" s="170"/>
      <c r="FM13" s="170"/>
      <c r="FN13" s="170"/>
      <c r="FO13" s="170"/>
      <c r="FP13" s="170"/>
      <c r="FQ13" s="170"/>
      <c r="FR13" s="170"/>
      <c r="FS13" s="170"/>
      <c r="FT13" s="170"/>
      <c r="FU13" s="170"/>
      <c r="FV13" s="170"/>
      <c r="FW13" s="170"/>
      <c r="FX13" s="170"/>
      <c r="FY13" s="170"/>
      <c r="FZ13" s="170"/>
      <c r="GA13" s="170"/>
      <c r="GB13" s="170"/>
      <c r="GC13" s="170"/>
      <c r="GD13" s="170"/>
      <c r="GE13" s="170"/>
      <c r="GF13" s="170"/>
      <c r="GG13" s="170"/>
      <c r="GH13" s="170"/>
      <c r="GI13" s="170"/>
      <c r="GJ13" s="170"/>
      <c r="GK13" s="170"/>
      <c r="GL13" s="170"/>
      <c r="GM13" s="170"/>
      <c r="GN13" s="170"/>
      <c r="GO13" s="170"/>
      <c r="GP13" s="170"/>
      <c r="GQ13" s="170"/>
      <c r="GR13" s="170"/>
      <c r="GS13" s="170"/>
      <c r="GT13" s="170"/>
      <c r="GU13" s="170"/>
      <c r="GV13" s="170"/>
      <c r="GW13" s="170"/>
      <c r="GX13" s="170"/>
      <c r="GY13" s="170"/>
      <c r="GZ13" s="170"/>
      <c r="HA13" s="170"/>
      <c r="HB13" s="170"/>
      <c r="HC13" s="170"/>
      <c r="HD13" s="170"/>
      <c r="HE13" s="170"/>
      <c r="HF13" s="170"/>
      <c r="HG13" s="170"/>
      <c r="HH13" s="170"/>
      <c r="HI13" s="170"/>
      <c r="HJ13" s="170"/>
      <c r="HK13" s="170"/>
      <c r="HL13" s="170"/>
      <c r="HM13" s="170"/>
      <c r="HN13" s="170"/>
      <c r="HO13" s="170"/>
      <c r="HP13" s="170"/>
      <c r="HQ13" s="170"/>
      <c r="HR13" s="170"/>
      <c r="HS13" s="170"/>
      <c r="HT13" s="170"/>
      <c r="HU13" s="170"/>
      <c r="HV13" s="170"/>
      <c r="HW13" s="170"/>
      <c r="HX13" s="170"/>
      <c r="HY13" s="170"/>
      <c r="HZ13" s="170"/>
      <c r="IA13" s="170"/>
      <c r="IB13" s="170"/>
      <c r="IC13" s="170"/>
      <c r="ID13" s="170"/>
      <c r="IE13" s="170"/>
      <c r="IF13" s="170"/>
      <c r="IG13" s="170"/>
      <c r="IH13" s="170"/>
      <c r="II13" s="170"/>
      <c r="IJ13" s="170"/>
      <c r="IK13" s="170"/>
      <c r="IL13" s="170"/>
      <c r="IM13" s="170"/>
      <c r="IN13" s="170"/>
    </row>
    <row r="14" spans="1:248" ht="16.5" customHeight="1">
      <c r="A14" s="1032" t="s">
        <v>255</v>
      </c>
      <c r="B14" s="1033"/>
      <c r="C14" s="169"/>
      <c r="D14" s="169"/>
      <c r="E14" s="169"/>
      <c r="F14" s="169"/>
      <c r="G14" s="169"/>
      <c r="H14" s="169"/>
      <c r="I14" s="169"/>
      <c r="J14" s="169"/>
      <c r="K14" s="169"/>
      <c r="L14" s="169"/>
      <c r="M14" s="169"/>
      <c r="N14" s="169"/>
      <c r="O14" s="169"/>
      <c r="P14" s="169"/>
      <c r="Q14" s="169"/>
      <c r="R14" s="169"/>
      <c r="S14" s="169"/>
      <c r="T14" s="169"/>
      <c r="U14" s="171"/>
      <c r="V14" s="172"/>
      <c r="W14" s="172"/>
      <c r="X14" s="173"/>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c r="BH14" s="170"/>
      <c r="BI14" s="170"/>
      <c r="BJ14" s="170"/>
      <c r="BK14" s="170"/>
      <c r="BL14" s="170"/>
      <c r="BM14" s="170"/>
      <c r="BN14" s="170"/>
      <c r="BO14" s="170"/>
      <c r="BP14" s="170"/>
      <c r="BQ14" s="170"/>
      <c r="BR14" s="170"/>
      <c r="BS14" s="170"/>
      <c r="BT14" s="170"/>
      <c r="BU14" s="170"/>
      <c r="BV14" s="170"/>
      <c r="BW14" s="170"/>
      <c r="BX14" s="170"/>
      <c r="BY14" s="170"/>
      <c r="BZ14" s="170"/>
      <c r="CA14" s="170"/>
      <c r="CB14" s="170"/>
      <c r="CC14" s="170"/>
      <c r="CD14" s="170"/>
      <c r="CE14" s="170"/>
      <c r="CF14" s="170"/>
      <c r="CG14" s="170"/>
      <c r="CH14" s="170"/>
      <c r="CI14" s="170"/>
      <c r="CJ14" s="170"/>
      <c r="CK14" s="170"/>
      <c r="CL14" s="170"/>
      <c r="CM14" s="170"/>
      <c r="CN14" s="170"/>
      <c r="CO14" s="170"/>
      <c r="CP14" s="170"/>
      <c r="CQ14" s="170"/>
      <c r="CR14" s="170"/>
      <c r="CS14" s="170"/>
      <c r="CT14" s="170"/>
      <c r="CU14" s="170"/>
      <c r="CV14" s="170"/>
      <c r="CW14" s="170"/>
      <c r="CX14" s="170"/>
      <c r="CY14" s="170"/>
      <c r="CZ14" s="170"/>
      <c r="DA14" s="170"/>
      <c r="DB14" s="170"/>
      <c r="DC14" s="170"/>
      <c r="DD14" s="170"/>
      <c r="DE14" s="170"/>
      <c r="DF14" s="170"/>
      <c r="DG14" s="170"/>
      <c r="DH14" s="170"/>
      <c r="DI14" s="170"/>
      <c r="DJ14" s="170"/>
      <c r="DK14" s="170"/>
      <c r="DL14" s="170"/>
      <c r="DM14" s="170"/>
      <c r="DN14" s="170"/>
      <c r="DO14" s="170"/>
      <c r="DP14" s="170"/>
      <c r="DQ14" s="170"/>
      <c r="DR14" s="170"/>
      <c r="DS14" s="170"/>
      <c r="DT14" s="170"/>
      <c r="DU14" s="170"/>
      <c r="DV14" s="170"/>
      <c r="DW14" s="170"/>
      <c r="DX14" s="170"/>
      <c r="DY14" s="170"/>
      <c r="DZ14" s="170"/>
      <c r="EA14" s="170"/>
      <c r="EB14" s="170"/>
      <c r="EC14" s="170"/>
      <c r="ED14" s="170"/>
      <c r="EE14" s="170"/>
      <c r="EF14" s="170"/>
      <c r="EG14" s="170"/>
      <c r="EH14" s="170"/>
      <c r="EI14" s="170"/>
      <c r="EJ14" s="170"/>
      <c r="EK14" s="170"/>
      <c r="EL14" s="170"/>
      <c r="EM14" s="170"/>
      <c r="EN14" s="170"/>
      <c r="EO14" s="170"/>
      <c r="EP14" s="170"/>
      <c r="EQ14" s="170"/>
      <c r="ER14" s="170"/>
      <c r="ES14" s="170"/>
      <c r="ET14" s="170"/>
      <c r="EU14" s="170"/>
      <c r="EV14" s="170"/>
      <c r="EW14" s="170"/>
      <c r="EX14" s="170"/>
      <c r="EY14" s="170"/>
      <c r="EZ14" s="170"/>
      <c r="FA14" s="170"/>
      <c r="FB14" s="170"/>
      <c r="FC14" s="170"/>
      <c r="FD14" s="170"/>
      <c r="FE14" s="170"/>
      <c r="FF14" s="170"/>
      <c r="FG14" s="170"/>
      <c r="FH14" s="170"/>
      <c r="FI14" s="170"/>
      <c r="FJ14" s="170"/>
      <c r="FK14" s="170"/>
      <c r="FL14" s="170"/>
      <c r="FM14" s="170"/>
      <c r="FN14" s="170"/>
      <c r="FO14" s="170"/>
      <c r="FP14" s="170"/>
      <c r="FQ14" s="170"/>
      <c r="FR14" s="170"/>
      <c r="FS14" s="170"/>
      <c r="FT14" s="170"/>
      <c r="FU14" s="170"/>
      <c r="FV14" s="170"/>
      <c r="FW14" s="170"/>
      <c r="FX14" s="170"/>
      <c r="FY14" s="170"/>
      <c r="FZ14" s="170"/>
      <c r="GA14" s="170"/>
      <c r="GB14" s="170"/>
      <c r="GC14" s="170"/>
      <c r="GD14" s="170"/>
      <c r="GE14" s="170"/>
      <c r="GF14" s="170"/>
      <c r="GG14" s="170"/>
      <c r="GH14" s="170"/>
      <c r="GI14" s="170"/>
      <c r="GJ14" s="170"/>
      <c r="GK14" s="170"/>
      <c r="GL14" s="170"/>
      <c r="GM14" s="170"/>
      <c r="GN14" s="170"/>
      <c r="GO14" s="170"/>
      <c r="GP14" s="170"/>
      <c r="GQ14" s="170"/>
      <c r="GR14" s="170"/>
      <c r="GS14" s="170"/>
      <c r="GT14" s="170"/>
      <c r="GU14" s="170"/>
      <c r="GV14" s="170"/>
      <c r="GW14" s="170"/>
      <c r="GX14" s="170"/>
      <c r="GY14" s="170"/>
      <c r="GZ14" s="170"/>
      <c r="HA14" s="170"/>
      <c r="HB14" s="170"/>
      <c r="HC14" s="170"/>
      <c r="HD14" s="170"/>
      <c r="HE14" s="170"/>
      <c r="HF14" s="170"/>
      <c r="HG14" s="170"/>
      <c r="HH14" s="170"/>
      <c r="HI14" s="170"/>
      <c r="HJ14" s="170"/>
      <c r="HK14" s="170"/>
      <c r="HL14" s="170"/>
      <c r="HM14" s="170"/>
      <c r="HN14" s="170"/>
      <c r="HO14" s="170"/>
      <c r="HP14" s="170"/>
      <c r="HQ14" s="170"/>
      <c r="HR14" s="170"/>
      <c r="HS14" s="170"/>
      <c r="HT14" s="170"/>
      <c r="HU14" s="170"/>
      <c r="HV14" s="170"/>
      <c r="HW14" s="170"/>
      <c r="HX14" s="170"/>
      <c r="HY14" s="170"/>
      <c r="HZ14" s="170"/>
      <c r="IA14" s="170"/>
      <c r="IB14" s="170"/>
      <c r="IC14" s="170"/>
      <c r="ID14" s="170"/>
      <c r="IE14" s="170"/>
      <c r="IF14" s="170"/>
      <c r="IG14" s="170"/>
      <c r="IH14" s="170"/>
      <c r="II14" s="170"/>
      <c r="IJ14" s="170"/>
      <c r="IK14" s="170"/>
      <c r="IL14" s="170"/>
      <c r="IM14" s="170"/>
      <c r="IN14" s="170"/>
    </row>
    <row r="15" spans="1:24" ht="16.5" customHeight="1">
      <c r="A15" s="173">
        <v>1</v>
      </c>
      <c r="B15" s="174" t="s">
        <v>127</v>
      </c>
      <c r="C15" s="389">
        <v>83.860608</v>
      </c>
      <c r="D15" s="389">
        <v>27.415968</v>
      </c>
      <c r="E15" s="389">
        <v>49.993824</v>
      </c>
      <c r="F15" s="564">
        <v>0</v>
      </c>
      <c r="G15" s="564">
        <v>0</v>
      </c>
      <c r="H15" s="389">
        <v>0</v>
      </c>
      <c r="I15" s="389">
        <f>C15+F15</f>
        <v>83.860608</v>
      </c>
      <c r="J15" s="389">
        <f aca="true" t="shared" si="0" ref="J15:K19">D15+G15</f>
        <v>27.415968</v>
      </c>
      <c r="K15" s="389">
        <f t="shared" si="0"/>
        <v>49.993824</v>
      </c>
      <c r="L15" s="565">
        <v>72.24157199999999</v>
      </c>
      <c r="M15" s="565">
        <v>23.617437</v>
      </c>
      <c r="N15" s="565">
        <v>43.067091</v>
      </c>
      <c r="O15" s="389">
        <v>0</v>
      </c>
      <c r="P15" s="389">
        <v>0</v>
      </c>
      <c r="Q15" s="389">
        <v>0</v>
      </c>
      <c r="R15" s="389">
        <f aca="true" t="shared" si="1" ref="R15:T19">L15+O15</f>
        <v>72.24157199999999</v>
      </c>
      <c r="S15" s="389">
        <f t="shared" si="1"/>
        <v>23.617437</v>
      </c>
      <c r="T15" s="389">
        <f t="shared" si="1"/>
        <v>43.067091</v>
      </c>
      <c r="U15" s="389">
        <f aca="true" t="shared" si="2" ref="U15:W19">I15+R15</f>
        <v>156.10217999999998</v>
      </c>
      <c r="V15" s="389">
        <f t="shared" si="2"/>
        <v>51.033405</v>
      </c>
      <c r="W15" s="389">
        <f t="shared" si="2"/>
        <v>93.060915</v>
      </c>
      <c r="X15" s="391">
        <f>U15+V15+W15</f>
        <v>300.1965</v>
      </c>
    </row>
    <row r="16" spans="1:24" ht="16.5" customHeight="1">
      <c r="A16" s="173">
        <v>2</v>
      </c>
      <c r="B16" s="175" t="s">
        <v>128</v>
      </c>
      <c r="C16" s="389">
        <v>2264.2343100000003</v>
      </c>
      <c r="D16" s="389">
        <v>740.2304475000001</v>
      </c>
      <c r="E16" s="389">
        <v>1349.8319925</v>
      </c>
      <c r="F16" s="564">
        <v>251.58158999999998</v>
      </c>
      <c r="G16" s="564">
        <v>82.2478275</v>
      </c>
      <c r="H16" s="389">
        <v>149.9813325</v>
      </c>
      <c r="I16" s="389">
        <f>C16+F16</f>
        <v>2515.8159</v>
      </c>
      <c r="J16" s="389">
        <f t="shared" si="0"/>
        <v>822.478275</v>
      </c>
      <c r="K16" s="389">
        <f t="shared" si="0"/>
        <v>1499.813325</v>
      </c>
      <c r="L16" s="565">
        <v>1903.9651196799998</v>
      </c>
      <c r="M16" s="565">
        <v>622.45013528</v>
      </c>
      <c r="N16" s="565">
        <v>1135.05612904</v>
      </c>
      <c r="O16" s="389">
        <v>211.90842816000003</v>
      </c>
      <c r="P16" s="389">
        <v>69.27775536000001</v>
      </c>
      <c r="Q16" s="389">
        <v>126.33002448000002</v>
      </c>
      <c r="R16" s="389">
        <f t="shared" si="1"/>
        <v>2115.87354784</v>
      </c>
      <c r="S16" s="389">
        <f t="shared" si="1"/>
        <v>691.72789064</v>
      </c>
      <c r="T16" s="389">
        <f>N16+Q16</f>
        <v>1261.38615352</v>
      </c>
      <c r="U16" s="389">
        <f t="shared" si="2"/>
        <v>4631.68944784</v>
      </c>
      <c r="V16" s="389">
        <f t="shared" si="2"/>
        <v>1514.20616564</v>
      </c>
      <c r="W16" s="389">
        <f t="shared" si="2"/>
        <v>2761.1994785200004</v>
      </c>
      <c r="X16" s="391">
        <f aca="true" t="shared" si="3" ref="X16:X24">U16+V16+W16</f>
        <v>8907.095092</v>
      </c>
    </row>
    <row r="17" spans="1:24" ht="17.25" customHeight="1">
      <c r="A17" s="173">
        <v>3</v>
      </c>
      <c r="B17" s="175" t="s">
        <v>131</v>
      </c>
      <c r="C17" s="389">
        <v>341.03</v>
      </c>
      <c r="D17" s="389">
        <v>111.49</v>
      </c>
      <c r="E17" s="389">
        <v>203.31</v>
      </c>
      <c r="F17" s="564">
        <v>227.35</v>
      </c>
      <c r="G17" s="564">
        <v>74.33</v>
      </c>
      <c r="H17" s="389">
        <v>135.54</v>
      </c>
      <c r="I17" s="389">
        <f>C17+F17</f>
        <v>568.38</v>
      </c>
      <c r="J17" s="389">
        <f t="shared" si="0"/>
        <v>185.82</v>
      </c>
      <c r="K17" s="389">
        <f t="shared" si="0"/>
        <v>338.85</v>
      </c>
      <c r="L17" s="565">
        <v>175.08</v>
      </c>
      <c r="M17" s="565">
        <v>57.24</v>
      </c>
      <c r="N17" s="565">
        <v>104.37</v>
      </c>
      <c r="O17" s="389">
        <v>116.72</v>
      </c>
      <c r="P17" s="389">
        <v>38.16</v>
      </c>
      <c r="Q17" s="389">
        <v>69.58</v>
      </c>
      <c r="R17" s="389">
        <f t="shared" si="1"/>
        <v>291.8</v>
      </c>
      <c r="S17" s="389">
        <f t="shared" si="1"/>
        <v>95.4</v>
      </c>
      <c r="T17" s="389">
        <f t="shared" si="1"/>
        <v>173.95</v>
      </c>
      <c r="U17" s="389">
        <f t="shared" si="2"/>
        <v>860.1800000000001</v>
      </c>
      <c r="V17" s="389">
        <f t="shared" si="2"/>
        <v>281.22</v>
      </c>
      <c r="W17" s="389">
        <f t="shared" si="2"/>
        <v>512.8</v>
      </c>
      <c r="X17" s="391">
        <f t="shared" si="3"/>
        <v>1654.2</v>
      </c>
    </row>
    <row r="18" spans="1:24" ht="16.5" customHeight="1">
      <c r="A18" s="173">
        <v>4</v>
      </c>
      <c r="B18" s="175" t="s">
        <v>129</v>
      </c>
      <c r="C18" s="389">
        <v>52.832183040000004</v>
      </c>
      <c r="D18" s="389">
        <v>17.272059840000004</v>
      </c>
      <c r="E18" s="389">
        <v>31.496109120000003</v>
      </c>
      <c r="F18" s="564">
        <v>0</v>
      </c>
      <c r="G18" s="564">
        <v>0</v>
      </c>
      <c r="H18" s="389">
        <v>0</v>
      </c>
      <c r="I18" s="389">
        <f>C18+F18</f>
        <v>52.832183040000004</v>
      </c>
      <c r="J18" s="389">
        <f t="shared" si="0"/>
        <v>17.272059840000004</v>
      </c>
      <c r="K18" s="389">
        <f t="shared" si="0"/>
        <v>31.496109120000003</v>
      </c>
      <c r="L18" s="565">
        <v>45.51219035999999</v>
      </c>
      <c r="M18" s="565">
        <v>14.87898531</v>
      </c>
      <c r="N18" s="565">
        <v>27.132267329999994</v>
      </c>
      <c r="O18" s="389">
        <v>0</v>
      </c>
      <c r="P18" s="389">
        <v>0</v>
      </c>
      <c r="Q18" s="389">
        <v>0</v>
      </c>
      <c r="R18" s="389">
        <f t="shared" si="1"/>
        <v>45.51219035999999</v>
      </c>
      <c r="S18" s="389">
        <f t="shared" si="1"/>
        <v>14.87898531</v>
      </c>
      <c r="T18" s="389">
        <f t="shared" si="1"/>
        <v>27.132267329999994</v>
      </c>
      <c r="U18" s="389">
        <f t="shared" si="2"/>
        <v>98.3443734</v>
      </c>
      <c r="V18" s="389">
        <f t="shared" si="2"/>
        <v>32.15104515</v>
      </c>
      <c r="W18" s="389">
        <f t="shared" si="2"/>
        <v>58.62837645</v>
      </c>
      <c r="X18" s="391">
        <f t="shared" si="3"/>
        <v>189.123795</v>
      </c>
    </row>
    <row r="19" spans="1:24" ht="16.5" customHeight="1">
      <c r="A19" s="173">
        <v>5</v>
      </c>
      <c r="B19" s="174" t="s">
        <v>130</v>
      </c>
      <c r="C19" s="389">
        <v>49.35528000000001</v>
      </c>
      <c r="D19" s="389">
        <v>16.135380000000005</v>
      </c>
      <c r="E19" s="389">
        <v>29.423340000000003</v>
      </c>
      <c r="F19" s="389">
        <v>0</v>
      </c>
      <c r="G19" s="389">
        <v>0</v>
      </c>
      <c r="H19" s="389">
        <v>0</v>
      </c>
      <c r="I19" s="389">
        <f>C19+F19</f>
        <v>49.35528000000001</v>
      </c>
      <c r="J19" s="389">
        <f t="shared" si="0"/>
        <v>16.135380000000005</v>
      </c>
      <c r="K19" s="389">
        <f t="shared" si="0"/>
        <v>29.423340000000003</v>
      </c>
      <c r="L19" s="389">
        <v>39.542349599999994</v>
      </c>
      <c r="M19" s="389">
        <v>12.927306600000001</v>
      </c>
      <c r="N19" s="389">
        <v>23.5733238</v>
      </c>
      <c r="O19" s="389">
        <v>0</v>
      </c>
      <c r="P19" s="389">
        <v>0</v>
      </c>
      <c r="Q19" s="389">
        <v>0</v>
      </c>
      <c r="R19" s="389">
        <f>L19+O19</f>
        <v>39.542349599999994</v>
      </c>
      <c r="S19" s="389">
        <f t="shared" si="1"/>
        <v>12.927306600000001</v>
      </c>
      <c r="T19" s="389">
        <f t="shared" si="1"/>
        <v>23.5733238</v>
      </c>
      <c r="U19" s="389">
        <f>I19+R19</f>
        <v>88.8976296</v>
      </c>
      <c r="V19" s="389">
        <f t="shared" si="2"/>
        <v>29.062686600000006</v>
      </c>
      <c r="W19" s="389">
        <f t="shared" si="2"/>
        <v>52.99666380000001</v>
      </c>
      <c r="X19" s="391">
        <f t="shared" si="3"/>
        <v>170.95698000000002</v>
      </c>
    </row>
    <row r="20" spans="1:24" s="170" customFormat="1" ht="16.5" customHeight="1">
      <c r="A20" s="1018" t="s">
        <v>558</v>
      </c>
      <c r="B20" s="1019"/>
      <c r="C20" s="390">
        <f aca="true" t="shared" si="4" ref="C20:K20">SUM(C15:C19)</f>
        <v>2791.3123810400007</v>
      </c>
      <c r="D20" s="390">
        <f t="shared" si="4"/>
        <v>912.5438553400002</v>
      </c>
      <c r="E20" s="390">
        <f t="shared" si="4"/>
        <v>1664.05526562</v>
      </c>
      <c r="F20" s="390">
        <f t="shared" si="4"/>
        <v>478.93158999999997</v>
      </c>
      <c r="G20" s="390">
        <f t="shared" si="4"/>
        <v>156.5778275</v>
      </c>
      <c r="H20" s="390">
        <f t="shared" si="4"/>
        <v>285.52133249999997</v>
      </c>
      <c r="I20" s="390">
        <f t="shared" si="4"/>
        <v>3270.2439710400004</v>
      </c>
      <c r="J20" s="390">
        <f t="shared" si="4"/>
        <v>1069.1216828400002</v>
      </c>
      <c r="K20" s="390">
        <f t="shared" si="4"/>
        <v>1949.5765981200002</v>
      </c>
      <c r="L20" s="390">
        <f>SUM(L15:L19)</f>
        <v>2236.34123164</v>
      </c>
      <c r="M20" s="390">
        <f aca="true" t="shared" si="5" ref="M20:W20">SUM(M15:M19)</f>
        <v>731.11386419</v>
      </c>
      <c r="N20" s="390">
        <f t="shared" si="5"/>
        <v>1333.19881117</v>
      </c>
      <c r="O20" s="390">
        <f t="shared" si="5"/>
        <v>328.62842816</v>
      </c>
      <c r="P20" s="390">
        <f t="shared" si="5"/>
        <v>107.43775536000001</v>
      </c>
      <c r="Q20" s="390">
        <f t="shared" si="5"/>
        <v>195.91002448</v>
      </c>
      <c r="R20" s="390">
        <f t="shared" si="5"/>
        <v>2564.9696598</v>
      </c>
      <c r="S20" s="390">
        <f t="shared" si="5"/>
        <v>838.5516195499999</v>
      </c>
      <c r="T20" s="390">
        <f t="shared" si="5"/>
        <v>1529.1088356500002</v>
      </c>
      <c r="U20" s="390">
        <f t="shared" si="5"/>
        <v>5835.21363084</v>
      </c>
      <c r="V20" s="390">
        <f t="shared" si="5"/>
        <v>1907.6733023900001</v>
      </c>
      <c r="W20" s="390">
        <f t="shared" si="5"/>
        <v>3478.6854337700006</v>
      </c>
      <c r="X20" s="391">
        <f t="shared" si="3"/>
        <v>11221.572367</v>
      </c>
    </row>
    <row r="21" spans="1:24" ht="16.5" customHeight="1">
      <c r="A21" s="1032" t="s">
        <v>256</v>
      </c>
      <c r="B21" s="1033"/>
      <c r="C21" s="389"/>
      <c r="D21" s="389"/>
      <c r="E21" s="389"/>
      <c r="F21" s="389"/>
      <c r="G21" s="389"/>
      <c r="H21" s="389"/>
      <c r="I21" s="389"/>
      <c r="J21" s="389"/>
      <c r="K21" s="389"/>
      <c r="L21" s="389"/>
      <c r="M21" s="389"/>
      <c r="N21" s="389"/>
      <c r="O21" s="389"/>
      <c r="P21" s="389"/>
      <c r="Q21" s="389"/>
      <c r="R21" s="389" t="s">
        <v>11</v>
      </c>
      <c r="S21" s="389"/>
      <c r="T21" s="389"/>
      <c r="U21" s="389"/>
      <c r="V21" s="389"/>
      <c r="W21" s="389"/>
      <c r="X21" s="391"/>
    </row>
    <row r="22" spans="1:24" ht="16.5" customHeight="1">
      <c r="A22" s="173">
        <v>6</v>
      </c>
      <c r="B22" s="174" t="s">
        <v>132</v>
      </c>
      <c r="C22" s="389">
        <v>0</v>
      </c>
      <c r="D22" s="389">
        <v>0</v>
      </c>
      <c r="E22" s="389">
        <v>0</v>
      </c>
      <c r="F22" s="389">
        <v>0</v>
      </c>
      <c r="G22" s="389">
        <v>0</v>
      </c>
      <c r="H22" s="389">
        <v>0</v>
      </c>
      <c r="I22" s="389">
        <f aca="true" t="shared" si="6" ref="I22:K23">C22+F22</f>
        <v>0</v>
      </c>
      <c r="J22" s="389">
        <f t="shared" si="6"/>
        <v>0</v>
      </c>
      <c r="K22" s="389">
        <f t="shared" si="6"/>
        <v>0</v>
      </c>
      <c r="L22" s="389">
        <v>0</v>
      </c>
      <c r="M22" s="389">
        <v>0</v>
      </c>
      <c r="N22" s="389">
        <v>0</v>
      </c>
      <c r="O22" s="389">
        <v>0</v>
      </c>
      <c r="P22" s="389">
        <v>0</v>
      </c>
      <c r="Q22" s="389">
        <v>0</v>
      </c>
      <c r="R22" s="389">
        <f aca="true" t="shared" si="7" ref="R22:T23">L22+O22</f>
        <v>0</v>
      </c>
      <c r="S22" s="389">
        <f t="shared" si="7"/>
        <v>0</v>
      </c>
      <c r="T22" s="389">
        <f t="shared" si="7"/>
        <v>0</v>
      </c>
      <c r="U22" s="389">
        <f aca="true" t="shared" si="8" ref="U22:W23">I22+R22</f>
        <v>0</v>
      </c>
      <c r="V22" s="389">
        <f t="shared" si="8"/>
        <v>0</v>
      </c>
      <c r="W22" s="389">
        <f t="shared" si="8"/>
        <v>0</v>
      </c>
      <c r="X22" s="391">
        <f t="shared" si="3"/>
        <v>0</v>
      </c>
    </row>
    <row r="23" spans="1:24" ht="16.5" customHeight="1">
      <c r="A23" s="173">
        <v>7</v>
      </c>
      <c r="B23" s="174" t="s">
        <v>133</v>
      </c>
      <c r="C23" s="389">
        <v>34.32</v>
      </c>
      <c r="D23" s="389">
        <v>11.22</v>
      </c>
      <c r="E23" s="389">
        <v>20.46</v>
      </c>
      <c r="F23" s="389">
        <v>0</v>
      </c>
      <c r="G23" s="389">
        <v>0</v>
      </c>
      <c r="H23" s="389">
        <v>0</v>
      </c>
      <c r="I23" s="389">
        <f t="shared" si="6"/>
        <v>34.32</v>
      </c>
      <c r="J23" s="389">
        <f t="shared" si="6"/>
        <v>11.22</v>
      </c>
      <c r="K23" s="389">
        <f t="shared" si="6"/>
        <v>20.46</v>
      </c>
      <c r="L23" s="389">
        <v>17.65</v>
      </c>
      <c r="M23" s="389">
        <v>5.78</v>
      </c>
      <c r="N23" s="389">
        <v>10.52</v>
      </c>
      <c r="O23" s="389">
        <v>0</v>
      </c>
      <c r="P23" s="389">
        <v>0</v>
      </c>
      <c r="Q23" s="389">
        <v>0</v>
      </c>
      <c r="R23" s="389">
        <f t="shared" si="7"/>
        <v>17.65</v>
      </c>
      <c r="S23" s="389">
        <f t="shared" si="7"/>
        <v>5.78</v>
      </c>
      <c r="T23" s="389">
        <f t="shared" si="7"/>
        <v>10.52</v>
      </c>
      <c r="U23" s="389">
        <f t="shared" si="8"/>
        <v>51.97</v>
      </c>
      <c r="V23" s="389">
        <f t="shared" si="8"/>
        <v>17</v>
      </c>
      <c r="W23" s="389">
        <f t="shared" si="8"/>
        <v>30.98</v>
      </c>
      <c r="X23" s="391">
        <f>U23+V23+W23</f>
        <v>99.95</v>
      </c>
    </row>
    <row r="24" spans="1:24" s="170" customFormat="1" ht="16.5" customHeight="1">
      <c r="A24" s="1020" t="s">
        <v>559</v>
      </c>
      <c r="B24" s="1020"/>
      <c r="C24" s="390">
        <f aca="true" t="shared" si="9" ref="C24:W24">SUM(C22:C23)</f>
        <v>34.32</v>
      </c>
      <c r="D24" s="390">
        <f t="shared" si="9"/>
        <v>11.22</v>
      </c>
      <c r="E24" s="390">
        <f t="shared" si="9"/>
        <v>20.46</v>
      </c>
      <c r="F24" s="390">
        <f t="shared" si="9"/>
        <v>0</v>
      </c>
      <c r="G24" s="390">
        <f t="shared" si="9"/>
        <v>0</v>
      </c>
      <c r="H24" s="390">
        <f t="shared" si="9"/>
        <v>0</v>
      </c>
      <c r="I24" s="390">
        <f t="shared" si="9"/>
        <v>34.32</v>
      </c>
      <c r="J24" s="390">
        <f t="shared" si="9"/>
        <v>11.22</v>
      </c>
      <c r="K24" s="390">
        <f t="shared" si="9"/>
        <v>20.46</v>
      </c>
      <c r="L24" s="390">
        <f t="shared" si="9"/>
        <v>17.65</v>
      </c>
      <c r="M24" s="390">
        <f t="shared" si="9"/>
        <v>5.78</v>
      </c>
      <c r="N24" s="390">
        <f t="shared" si="9"/>
        <v>10.52</v>
      </c>
      <c r="O24" s="390">
        <f t="shared" si="9"/>
        <v>0</v>
      </c>
      <c r="P24" s="390">
        <f t="shared" si="9"/>
        <v>0</v>
      </c>
      <c r="Q24" s="390">
        <f t="shared" si="9"/>
        <v>0</v>
      </c>
      <c r="R24" s="390">
        <f t="shared" si="9"/>
        <v>17.65</v>
      </c>
      <c r="S24" s="390">
        <f t="shared" si="9"/>
        <v>5.78</v>
      </c>
      <c r="T24" s="390">
        <f t="shared" si="9"/>
        <v>10.52</v>
      </c>
      <c r="U24" s="390">
        <f t="shared" si="9"/>
        <v>51.97</v>
      </c>
      <c r="V24" s="390">
        <f t="shared" si="9"/>
        <v>17</v>
      </c>
      <c r="W24" s="390">
        <f t="shared" si="9"/>
        <v>30.98</v>
      </c>
      <c r="X24" s="391">
        <f t="shared" si="3"/>
        <v>99.95</v>
      </c>
    </row>
    <row r="25" spans="1:24" s="170" customFormat="1" ht="16.5" customHeight="1">
      <c r="A25" s="1020" t="s">
        <v>782</v>
      </c>
      <c r="B25" s="1020"/>
      <c r="C25" s="390">
        <f aca="true" t="shared" si="10" ref="C25:X25">C20+C24</f>
        <v>2825.632381040001</v>
      </c>
      <c r="D25" s="390">
        <f t="shared" si="10"/>
        <v>923.7638553400002</v>
      </c>
      <c r="E25" s="390">
        <f t="shared" si="10"/>
        <v>1684.51526562</v>
      </c>
      <c r="F25" s="390">
        <f t="shared" si="10"/>
        <v>478.93158999999997</v>
      </c>
      <c r="G25" s="390">
        <f t="shared" si="10"/>
        <v>156.5778275</v>
      </c>
      <c r="H25" s="390">
        <f t="shared" si="10"/>
        <v>285.52133249999997</v>
      </c>
      <c r="I25" s="390">
        <f t="shared" si="10"/>
        <v>3304.5639710400005</v>
      </c>
      <c r="J25" s="390">
        <f t="shared" si="10"/>
        <v>1080.3416828400002</v>
      </c>
      <c r="K25" s="390">
        <f t="shared" si="10"/>
        <v>1970.0365981200002</v>
      </c>
      <c r="L25" s="390">
        <f t="shared" si="10"/>
        <v>2253.99123164</v>
      </c>
      <c r="M25" s="390">
        <f t="shared" si="10"/>
        <v>736.8938641899999</v>
      </c>
      <c r="N25" s="390">
        <f t="shared" si="10"/>
        <v>1343.71881117</v>
      </c>
      <c r="O25" s="390">
        <f t="shared" si="10"/>
        <v>328.62842816</v>
      </c>
      <c r="P25" s="390">
        <f t="shared" si="10"/>
        <v>107.43775536000001</v>
      </c>
      <c r="Q25" s="390">
        <f t="shared" si="10"/>
        <v>195.91002448</v>
      </c>
      <c r="R25" s="390">
        <f t="shared" si="10"/>
        <v>2582.6196598</v>
      </c>
      <c r="S25" s="390">
        <f t="shared" si="10"/>
        <v>844.3316195499999</v>
      </c>
      <c r="T25" s="390">
        <f t="shared" si="10"/>
        <v>1539.6288356500002</v>
      </c>
      <c r="U25" s="390">
        <f t="shared" si="10"/>
        <v>5887.183630840001</v>
      </c>
      <c r="V25" s="390">
        <f t="shared" si="10"/>
        <v>1924.6733023900001</v>
      </c>
      <c r="W25" s="390">
        <f t="shared" si="10"/>
        <v>3509.6654337700006</v>
      </c>
      <c r="X25" s="390">
        <f t="shared" si="10"/>
        <v>11321.522367000001</v>
      </c>
    </row>
    <row r="26" spans="1:24" s="170" customFormat="1" ht="27.75" customHeight="1">
      <c r="A26" s="505">
        <v>8</v>
      </c>
      <c r="B26" s="506" t="s">
        <v>1022</v>
      </c>
      <c r="C26" s="566">
        <v>174.096</v>
      </c>
      <c r="D26" s="566">
        <v>56.916000000000004</v>
      </c>
      <c r="E26" s="566">
        <v>103.788</v>
      </c>
      <c r="F26" s="566">
        <v>0</v>
      </c>
      <c r="G26" s="566">
        <v>0</v>
      </c>
      <c r="H26" s="566">
        <v>0</v>
      </c>
      <c r="I26" s="566">
        <f>C26+F26</f>
        <v>174.096</v>
      </c>
      <c r="J26" s="566">
        <f>D26+G26</f>
        <v>56.916000000000004</v>
      </c>
      <c r="K26" s="566">
        <f>E26+H26</f>
        <v>103.788</v>
      </c>
      <c r="L26" s="566">
        <v>53.2116</v>
      </c>
      <c r="M26" s="566">
        <v>17.3961</v>
      </c>
      <c r="N26" s="566">
        <v>31.7223</v>
      </c>
      <c r="O26" s="566">
        <v>0</v>
      </c>
      <c r="P26" s="566">
        <v>0</v>
      </c>
      <c r="Q26" s="566">
        <v>0</v>
      </c>
      <c r="R26" s="566">
        <f>L26+O26</f>
        <v>53.2116</v>
      </c>
      <c r="S26" s="566">
        <f>M26+P26</f>
        <v>17.3961</v>
      </c>
      <c r="T26" s="566">
        <f>N26+Q26</f>
        <v>31.7223</v>
      </c>
      <c r="U26" s="566">
        <f>I26+R26</f>
        <v>227.3076</v>
      </c>
      <c r="V26" s="566">
        <f>J26+S26</f>
        <v>74.3121</v>
      </c>
      <c r="W26" s="566">
        <f>K26+T26</f>
        <v>135.5103</v>
      </c>
      <c r="X26" s="507">
        <f>U26+V26+W26</f>
        <v>437.13</v>
      </c>
    </row>
    <row r="27" spans="1:24" s="170" customFormat="1" ht="16.5" customHeight="1">
      <c r="A27" s="1020" t="s">
        <v>34</v>
      </c>
      <c r="B27" s="1020"/>
      <c r="C27" s="390">
        <f>C26+C25</f>
        <v>2999.728381040001</v>
      </c>
      <c r="D27" s="390">
        <f aca="true" t="shared" si="11" ref="D27:X27">D26+D25</f>
        <v>980.6798553400002</v>
      </c>
      <c r="E27" s="390">
        <f t="shared" si="11"/>
        <v>1788.30326562</v>
      </c>
      <c r="F27" s="390">
        <f t="shared" si="11"/>
        <v>478.93158999999997</v>
      </c>
      <c r="G27" s="390">
        <f t="shared" si="11"/>
        <v>156.5778275</v>
      </c>
      <c r="H27" s="390">
        <f t="shared" si="11"/>
        <v>285.52133249999997</v>
      </c>
      <c r="I27" s="390">
        <f t="shared" si="11"/>
        <v>3478.6599710400005</v>
      </c>
      <c r="J27" s="390">
        <f t="shared" si="11"/>
        <v>1137.2576828400001</v>
      </c>
      <c r="K27" s="390">
        <f t="shared" si="11"/>
        <v>2073.8245981200002</v>
      </c>
      <c r="L27" s="390">
        <f t="shared" si="11"/>
        <v>2307.20283164</v>
      </c>
      <c r="M27" s="390">
        <f t="shared" si="11"/>
        <v>754.28996419</v>
      </c>
      <c r="N27" s="390">
        <f t="shared" si="11"/>
        <v>1375.4411111699999</v>
      </c>
      <c r="O27" s="390">
        <f t="shared" si="11"/>
        <v>328.62842816</v>
      </c>
      <c r="P27" s="390">
        <f t="shared" si="11"/>
        <v>107.43775536000001</v>
      </c>
      <c r="Q27" s="390">
        <f t="shared" si="11"/>
        <v>195.91002448</v>
      </c>
      <c r="R27" s="390">
        <f t="shared" si="11"/>
        <v>2635.8312598</v>
      </c>
      <c r="S27" s="390">
        <f t="shared" si="11"/>
        <v>861.72771955</v>
      </c>
      <c r="T27" s="390">
        <f t="shared" si="11"/>
        <v>1571.35113565</v>
      </c>
      <c r="U27" s="390">
        <f t="shared" si="11"/>
        <v>6114.491230840001</v>
      </c>
      <c r="V27" s="390">
        <f t="shared" si="11"/>
        <v>1998.9854023900002</v>
      </c>
      <c r="W27" s="390">
        <f t="shared" si="11"/>
        <v>3645.1757337700005</v>
      </c>
      <c r="X27" s="390">
        <f t="shared" si="11"/>
        <v>11758.652367</v>
      </c>
    </row>
    <row r="28" spans="1:24" s="170" customFormat="1" ht="16.5" customHeight="1">
      <c r="A28" s="503"/>
      <c r="B28" s="503" t="s">
        <v>11</v>
      </c>
      <c r="C28" s="504"/>
      <c r="D28" s="504"/>
      <c r="E28" s="504"/>
      <c r="F28" s="504"/>
      <c r="G28" s="504"/>
      <c r="H28" s="504"/>
      <c r="I28" s="504"/>
      <c r="J28" s="504"/>
      <c r="K28" s="504"/>
      <c r="L28" s="504"/>
      <c r="M28" s="504"/>
      <c r="N28" s="504"/>
      <c r="O28" s="504"/>
      <c r="P28" s="504"/>
      <c r="Q28" s="504"/>
      <c r="R28" s="504"/>
      <c r="S28" s="504"/>
      <c r="T28" s="504"/>
      <c r="U28" s="504"/>
      <c r="V28" s="504"/>
      <c r="W28" s="504"/>
      <c r="X28" s="504"/>
    </row>
    <row r="29" spans="1:19" ht="12.75">
      <c r="A29" s="165" t="s">
        <v>550</v>
      </c>
      <c r="B29" s="165" t="s">
        <v>578</v>
      </c>
      <c r="Q29" s="165" t="s">
        <v>11</v>
      </c>
      <c r="S29" s="165" t="s">
        <v>11</v>
      </c>
    </row>
    <row r="30" spans="2:24" ht="12.75">
      <c r="B30" s="165" t="s">
        <v>712</v>
      </c>
      <c r="Q30" s="165" t="s">
        <v>11</v>
      </c>
      <c r="X30" s="165" t="s">
        <v>11</v>
      </c>
    </row>
    <row r="31" spans="2:24" ht="12.75">
      <c r="B31" s="397" t="s">
        <v>564</v>
      </c>
      <c r="P31" s="165" t="s">
        <v>11</v>
      </c>
      <c r="X31" s="165" t="s">
        <v>11</v>
      </c>
    </row>
    <row r="32" spans="1:21" ht="12.75">
      <c r="A32" s="1035"/>
      <c r="B32" s="1035"/>
      <c r="C32" s="1035"/>
      <c r="D32" s="1035"/>
      <c r="E32" s="1035"/>
      <c r="F32" s="1035"/>
      <c r="G32" s="1035"/>
      <c r="H32" s="1035"/>
      <c r="I32" s="1035"/>
      <c r="J32" s="176"/>
      <c r="K32" s="176"/>
      <c r="L32" s="176" t="s">
        <v>11</v>
      </c>
      <c r="M32" s="176" t="s">
        <v>11</v>
      </c>
      <c r="N32" s="176"/>
      <c r="O32" s="1035"/>
      <c r="P32" s="1035"/>
      <c r="Q32" s="1035"/>
      <c r="R32" s="1035"/>
      <c r="S32" s="1035"/>
      <c r="T32" s="1035"/>
      <c r="U32" s="1035"/>
    </row>
    <row r="33" spans="1:21" ht="15.75" customHeight="1">
      <c r="A33" s="177" t="s">
        <v>12</v>
      </c>
      <c r="B33" s="177"/>
      <c r="C33" s="177"/>
      <c r="D33" s="177"/>
      <c r="E33" s="177"/>
      <c r="F33" s="177"/>
      <c r="G33" s="177"/>
      <c r="H33" s="177"/>
      <c r="I33" s="177"/>
      <c r="J33" s="177"/>
      <c r="K33" s="177" t="s">
        <v>11</v>
      </c>
      <c r="L33" s="177"/>
      <c r="M33" s="177"/>
      <c r="N33" s="177"/>
      <c r="Q33" s="1036"/>
      <c r="R33" s="1036"/>
      <c r="S33" s="1036"/>
      <c r="T33" s="1036"/>
      <c r="U33" s="1036"/>
    </row>
    <row r="34" spans="2:21" ht="15.75" customHeight="1">
      <c r="B34" s="362"/>
      <c r="C34" s="362"/>
      <c r="D34" s="362"/>
      <c r="E34" s="362"/>
      <c r="F34" s="362"/>
      <c r="G34" s="362"/>
      <c r="H34" s="362"/>
      <c r="I34" s="362"/>
      <c r="J34" s="362"/>
      <c r="K34" s="362"/>
      <c r="L34" s="362"/>
      <c r="M34" s="362"/>
      <c r="N34" s="362"/>
      <c r="O34" s="362"/>
      <c r="P34" s="362"/>
      <c r="Q34" s="1036" t="s">
        <v>1023</v>
      </c>
      <c r="R34" s="1036"/>
      <c r="S34" s="1036"/>
      <c r="T34" s="1036"/>
      <c r="U34" s="1036"/>
    </row>
    <row r="35" spans="2:21" ht="15.75" customHeight="1">
      <c r="B35" s="362"/>
      <c r="C35" s="362"/>
      <c r="D35" s="362"/>
      <c r="E35" s="362"/>
      <c r="F35" s="362"/>
      <c r="G35" s="362"/>
      <c r="H35" s="362"/>
      <c r="I35" s="362"/>
      <c r="J35" s="362"/>
      <c r="K35" s="362"/>
      <c r="L35" s="362"/>
      <c r="M35" s="362"/>
      <c r="N35" s="362"/>
      <c r="O35" s="362"/>
      <c r="P35" s="362"/>
      <c r="Q35" s="1036" t="s">
        <v>504</v>
      </c>
      <c r="R35" s="1036"/>
      <c r="S35" s="1036"/>
      <c r="T35" s="1036"/>
      <c r="U35" s="1036"/>
    </row>
    <row r="36" spans="18:23" ht="12.75">
      <c r="R36" s="1034" t="s">
        <v>81</v>
      </c>
      <c r="S36" s="1034"/>
      <c r="T36" s="1034"/>
      <c r="U36" s="1034"/>
      <c r="V36" s="1034"/>
      <c r="W36" s="1034"/>
    </row>
    <row r="41" spans="1:18" ht="12.75">
      <c r="A41" s="1012" t="s">
        <v>215</v>
      </c>
      <c r="B41" s="1012"/>
      <c r="C41" s="1012"/>
      <c r="D41" s="1012"/>
      <c r="E41" s="241"/>
      <c r="F41" s="241"/>
      <c r="G41" s="241" t="s">
        <v>11</v>
      </c>
      <c r="H41" s="241"/>
      <c r="I41" s="241"/>
      <c r="J41" s="241"/>
      <c r="K41" s="241"/>
      <c r="L41" s="246"/>
      <c r="M41" s="252"/>
      <c r="N41" s="252"/>
      <c r="O41" s="252"/>
      <c r="P41" s="252"/>
      <c r="Q41" s="252"/>
      <c r="R41" s="252"/>
    </row>
    <row r="42" spans="1:18" ht="12.75">
      <c r="A42" s="247" t="s">
        <v>111</v>
      </c>
      <c r="B42" s="248" t="s">
        <v>182</v>
      </c>
      <c r="C42" s="248"/>
      <c r="D42" s="241"/>
      <c r="E42" s="241"/>
      <c r="F42" s="241"/>
      <c r="G42" s="241"/>
      <c r="H42" s="241"/>
      <c r="I42" s="241"/>
      <c r="J42" s="241"/>
      <c r="K42" s="241"/>
      <c r="L42" s="241"/>
      <c r="M42" s="241"/>
      <c r="N42" s="241"/>
      <c r="O42" s="241"/>
      <c r="P42" s="241"/>
      <c r="Q42" s="241"/>
      <c r="R42" s="241"/>
    </row>
    <row r="43" spans="1:18" ht="12.75">
      <c r="A43" s="247" t="s">
        <v>138</v>
      </c>
      <c r="B43" s="1012" t="s">
        <v>768</v>
      </c>
      <c r="C43" s="1012"/>
      <c r="D43" s="1012"/>
      <c r="E43" s="1012"/>
      <c r="F43" s="537"/>
      <c r="G43" s="241"/>
      <c r="H43" s="241"/>
      <c r="I43" s="241"/>
      <c r="J43" s="241"/>
      <c r="K43" s="241"/>
      <c r="L43" s="241"/>
      <c r="M43" s="241"/>
      <c r="N43" s="241"/>
      <c r="O43" s="241"/>
      <c r="P43" s="241"/>
      <c r="Q43" s="241"/>
      <c r="R43" s="241"/>
    </row>
    <row r="44" spans="1:18" ht="12.75">
      <c r="A44" s="248" t="s">
        <v>139</v>
      </c>
      <c r="B44" s="1012" t="s">
        <v>769</v>
      </c>
      <c r="C44" s="1012"/>
      <c r="D44" s="1012"/>
      <c r="E44" s="1012"/>
      <c r="F44" s="537"/>
      <c r="G44" s="241"/>
      <c r="H44" s="241"/>
      <c r="I44" s="241"/>
      <c r="J44" s="241"/>
      <c r="K44" s="241"/>
      <c r="L44" s="241"/>
      <c r="M44" s="241"/>
      <c r="N44" s="241"/>
      <c r="O44" s="241"/>
      <c r="P44" s="241"/>
      <c r="Q44" s="241"/>
      <c r="R44" s="241"/>
    </row>
    <row r="45" spans="1:18" ht="12.75">
      <c r="A45" s="248" t="s">
        <v>157</v>
      </c>
      <c r="B45" s="1012" t="s">
        <v>786</v>
      </c>
      <c r="C45" s="1012"/>
      <c r="D45" s="1012"/>
      <c r="E45" s="1012"/>
      <c r="F45" s="1012"/>
      <c r="G45" s="1012"/>
      <c r="H45" s="1012"/>
      <c r="I45" s="1012"/>
      <c r="J45" s="1012"/>
      <c r="K45" s="1012"/>
      <c r="L45" s="1012"/>
      <c r="M45" s="1012"/>
      <c r="N45" s="1012"/>
      <c r="O45" s="1012"/>
      <c r="P45" s="1012"/>
      <c r="Q45" s="1012"/>
      <c r="R45" s="1012"/>
    </row>
    <row r="46" spans="1:18" ht="12.75">
      <c r="A46" s="248" t="s">
        <v>115</v>
      </c>
      <c r="B46" s="248" t="s">
        <v>232</v>
      </c>
      <c r="C46" s="248"/>
      <c r="D46" s="241"/>
      <c r="E46" s="241"/>
      <c r="F46" s="241"/>
      <c r="G46" s="241"/>
      <c r="H46" s="241"/>
      <c r="I46" s="241"/>
      <c r="J46" s="241"/>
      <c r="K46" s="241"/>
      <c r="L46" s="241"/>
      <c r="M46" s="241"/>
      <c r="N46" s="241"/>
      <c r="O46" s="241"/>
      <c r="P46" s="241"/>
      <c r="Q46" s="241"/>
      <c r="R46" s="241"/>
    </row>
    <row r="47" spans="1:18" ht="12.75">
      <c r="A47" s="248" t="s">
        <v>116</v>
      </c>
      <c r="B47" s="248" t="s">
        <v>234</v>
      </c>
      <c r="C47" s="248"/>
      <c r="D47" s="241"/>
      <c r="E47" s="241"/>
      <c r="F47" s="241"/>
      <c r="G47" s="241"/>
      <c r="H47" s="241"/>
      <c r="I47" s="241"/>
      <c r="J47" s="241"/>
      <c r="K47" s="241"/>
      <c r="L47" s="241"/>
      <c r="M47" s="241"/>
      <c r="N47" s="241"/>
      <c r="O47" s="241"/>
      <c r="P47" s="241"/>
      <c r="Q47" s="241"/>
      <c r="R47" s="241"/>
    </row>
    <row r="48" spans="1:18" ht="12.75">
      <c r="A48" s="248"/>
      <c r="B48" s="248" t="s">
        <v>235</v>
      </c>
      <c r="C48" s="248"/>
      <c r="D48" s="241"/>
      <c r="E48" s="241"/>
      <c r="F48" s="241"/>
      <c r="G48" s="241"/>
      <c r="H48" s="241"/>
      <c r="I48" s="241"/>
      <c r="J48" s="241"/>
      <c r="K48" s="241"/>
      <c r="L48" s="241"/>
      <c r="M48" s="241"/>
      <c r="N48" s="241"/>
      <c r="O48" s="241"/>
      <c r="P48" s="241"/>
      <c r="Q48" s="241"/>
      <c r="R48" s="241"/>
    </row>
    <row r="49" spans="1:18" ht="12.75">
      <c r="A49" s="248"/>
      <c r="B49" s="248"/>
      <c r="C49" s="248"/>
      <c r="D49" s="241"/>
      <c r="E49" s="241"/>
      <c r="F49" s="241"/>
      <c r="G49" s="241"/>
      <c r="H49" s="241"/>
      <c r="I49" s="241"/>
      <c r="J49" s="241"/>
      <c r="K49" s="241"/>
      <c r="L49" s="241"/>
      <c r="M49" s="241"/>
      <c r="N49" s="241"/>
      <c r="O49" s="241"/>
      <c r="P49" s="241"/>
      <c r="Q49" s="241"/>
      <c r="R49" s="241"/>
    </row>
    <row r="50" spans="1:18" ht="12.75">
      <c r="A50" s="248" t="s">
        <v>529</v>
      </c>
      <c r="B50" s="248" t="s">
        <v>533</v>
      </c>
      <c r="C50" s="248"/>
      <c r="D50" s="241"/>
      <c r="E50" s="241"/>
      <c r="F50" s="241"/>
      <c r="G50" s="241"/>
      <c r="H50" s="241"/>
      <c r="I50" s="241"/>
      <c r="J50" s="241"/>
      <c r="K50" s="241"/>
      <c r="L50" s="241"/>
      <c r="M50" s="241"/>
      <c r="N50" s="241"/>
      <c r="O50" s="241"/>
      <c r="P50" s="241"/>
      <c r="Q50" s="241"/>
      <c r="R50" s="241"/>
    </row>
    <row r="51" spans="1:18" ht="12.75">
      <c r="A51" s="248"/>
      <c r="B51" s="248" t="s">
        <v>711</v>
      </c>
      <c r="C51" s="248"/>
      <c r="D51" s="241"/>
      <c r="E51" s="241"/>
      <c r="F51" s="241"/>
      <c r="G51" s="241"/>
      <c r="H51" s="241"/>
      <c r="I51" s="241"/>
      <c r="J51" s="241"/>
      <c r="K51" s="241"/>
      <c r="L51" s="241"/>
      <c r="M51" s="241"/>
      <c r="N51" s="241"/>
      <c r="O51" s="241"/>
      <c r="P51" s="241"/>
      <c r="Q51" s="241"/>
      <c r="R51" s="241"/>
    </row>
    <row r="52" spans="1:18" ht="12.75">
      <c r="A52" s="248"/>
      <c r="B52" s="248" t="s">
        <v>581</v>
      </c>
      <c r="C52" s="248"/>
      <c r="D52" s="241"/>
      <c r="E52" s="241"/>
      <c r="F52" s="241"/>
      <c r="G52" s="241"/>
      <c r="H52" s="241"/>
      <c r="I52" s="241"/>
      <c r="J52" s="241"/>
      <c r="K52" s="241"/>
      <c r="L52" s="241"/>
      <c r="M52" s="241"/>
      <c r="N52" s="241"/>
      <c r="O52" s="241"/>
      <c r="P52" s="241"/>
      <c r="Q52" s="241"/>
      <c r="R52" s="241"/>
    </row>
  </sheetData>
  <sheetProtection/>
  <mergeCells count="34">
    <mergeCell ref="R36:W36"/>
    <mergeCell ref="A32:I32"/>
    <mergeCell ref="O32:U32"/>
    <mergeCell ref="Q35:U35"/>
    <mergeCell ref="Q33:U33"/>
    <mergeCell ref="Q34:U34"/>
    <mergeCell ref="U10:W11"/>
    <mergeCell ref="A14:B14"/>
    <mergeCell ref="A27:B27"/>
    <mergeCell ref="A25:B25"/>
    <mergeCell ref="A21:B21"/>
    <mergeCell ref="L10:T10"/>
    <mergeCell ref="R11:T11"/>
    <mergeCell ref="A10:A12"/>
    <mergeCell ref="A2:X2"/>
    <mergeCell ref="A20:B20"/>
    <mergeCell ref="A24:B24"/>
    <mergeCell ref="A4:X4"/>
    <mergeCell ref="B10:B12"/>
    <mergeCell ref="A6:X6"/>
    <mergeCell ref="O11:Q11"/>
    <mergeCell ref="V9:W9"/>
    <mergeCell ref="C10:K10"/>
    <mergeCell ref="X10:X12"/>
    <mergeCell ref="A41:D41"/>
    <mergeCell ref="B43:E43"/>
    <mergeCell ref="B44:E44"/>
    <mergeCell ref="B45:R45"/>
    <mergeCell ref="O1:U1"/>
    <mergeCell ref="A8:B8"/>
    <mergeCell ref="C11:E11"/>
    <mergeCell ref="F11:H11"/>
    <mergeCell ref="I11:K11"/>
    <mergeCell ref="L11:N11"/>
  </mergeCells>
  <printOptions horizontalCentered="1"/>
  <pageMargins left="0.54" right="0.21" top="1.3" bottom="0" header="0.78" footer="0.31496062992125984"/>
  <pageSetup fitToHeight="1" fitToWidth="1" horizontalDpi="600" verticalDpi="600" orientation="landscape" paperSize="9" scale="64" r:id="rId1"/>
  <colBreaks count="1" manualBreakCount="1">
    <brk id="23" max="65535" man="1"/>
  </colBreaks>
</worksheet>
</file>

<file path=xl/worksheets/sheet67.xml><?xml version="1.0" encoding="utf-8"?>
<worksheet xmlns="http://schemas.openxmlformats.org/spreadsheetml/2006/main" xmlns:r="http://schemas.openxmlformats.org/officeDocument/2006/relationships">
  <dimension ref="A2:N31"/>
  <sheetViews>
    <sheetView zoomScalePageLayoutView="0" workbookViewId="0" topLeftCell="A1">
      <selection activeCell="B11" sqref="B11:B12"/>
    </sheetView>
  </sheetViews>
  <sheetFormatPr defaultColWidth="9.140625" defaultRowHeight="12.75"/>
  <cols>
    <col min="1" max="1" width="6.421875" style="0" customWidth="1"/>
    <col min="2" max="2" width="12.28125" style="0" customWidth="1"/>
    <col min="3" max="3" width="11.57421875" style="0" customWidth="1"/>
    <col min="4" max="4" width="11.140625" style="0" customWidth="1"/>
    <col min="5" max="10" width="14.421875" style="0" customWidth="1"/>
  </cols>
  <sheetData>
    <row r="2" spans="5:9" ht="12.75">
      <c r="E2" s="596"/>
      <c r="F2" s="596"/>
      <c r="G2" s="596"/>
      <c r="I2" s="528" t="s">
        <v>918</v>
      </c>
    </row>
    <row r="3" spans="1:10" ht="15">
      <c r="A3" s="682" t="s">
        <v>0</v>
      </c>
      <c r="B3" s="682"/>
      <c r="C3" s="682"/>
      <c r="D3" s="682"/>
      <c r="E3" s="682"/>
      <c r="F3" s="682"/>
      <c r="G3" s="682"/>
      <c r="H3" s="682"/>
      <c r="I3" s="682"/>
      <c r="J3" s="682"/>
    </row>
    <row r="4" spans="1:10" ht="20.25">
      <c r="A4" s="621" t="s">
        <v>827</v>
      </c>
      <c r="B4" s="621"/>
      <c r="C4" s="621"/>
      <c r="D4" s="621"/>
      <c r="E4" s="621"/>
      <c r="F4" s="621"/>
      <c r="G4" s="621"/>
      <c r="H4" s="621"/>
      <c r="I4" s="621"/>
      <c r="J4" s="621"/>
    </row>
    <row r="5" ht="14.25" customHeight="1"/>
    <row r="6" spans="1:10" s="16" customFormat="1" ht="19.5" customHeight="1">
      <c r="A6" s="684" t="s">
        <v>919</v>
      </c>
      <c r="B6" s="684"/>
      <c r="C6" s="684"/>
      <c r="D6" s="684"/>
      <c r="E6" s="684"/>
      <c r="F6" s="684"/>
      <c r="G6" s="684"/>
      <c r="H6" s="684"/>
      <c r="I6" s="684"/>
      <c r="J6" s="684"/>
    </row>
    <row r="7" spans="1:8" s="16" customFormat="1" ht="13.5" customHeight="1">
      <c r="A7" s="1"/>
      <c r="B7" s="1"/>
      <c r="C7" s="1"/>
      <c r="D7" s="1"/>
      <c r="E7" s="1"/>
      <c r="F7" s="1"/>
      <c r="G7" s="1"/>
      <c r="H7" s="1"/>
    </row>
    <row r="8" s="16" customFormat="1" ht="0.75" customHeight="1"/>
    <row r="9" spans="1:8" s="16" customFormat="1" ht="12.75">
      <c r="A9" s="589" t="s">
        <v>491</v>
      </c>
      <c r="B9" s="589"/>
      <c r="C9" s="29"/>
      <c r="G9" s="759"/>
      <c r="H9" s="759"/>
    </row>
    <row r="10" spans="1:13" s="16" customFormat="1" ht="12.75">
      <c r="A10" s="29"/>
      <c r="B10" s="29"/>
      <c r="C10" s="29"/>
      <c r="G10" s="529"/>
      <c r="H10" s="759" t="s">
        <v>990</v>
      </c>
      <c r="I10" s="759"/>
      <c r="J10" s="759"/>
      <c r="M10" s="21"/>
    </row>
    <row r="11" spans="1:14" s="16" customFormat="1" ht="12.75" customHeight="1">
      <c r="A11" s="590" t="s">
        <v>2</v>
      </c>
      <c r="B11" s="990" t="s">
        <v>3</v>
      </c>
      <c r="C11" s="584" t="s">
        <v>920</v>
      </c>
      <c r="D11" s="584"/>
      <c r="E11" s="584" t="s">
        <v>128</v>
      </c>
      <c r="F11" s="584"/>
      <c r="G11" s="584" t="s">
        <v>921</v>
      </c>
      <c r="H11" s="584"/>
      <c r="I11" s="646" t="s">
        <v>129</v>
      </c>
      <c r="J11" s="648"/>
      <c r="M11" s="21"/>
      <c r="N11" s="21"/>
    </row>
    <row r="12" spans="1:13" s="16" customFormat="1" ht="37.5" customHeight="1">
      <c r="A12" s="590"/>
      <c r="B12" s="990"/>
      <c r="C12" s="261" t="s">
        <v>922</v>
      </c>
      <c r="D12" s="261" t="s">
        <v>923</v>
      </c>
      <c r="E12" s="261" t="s">
        <v>924</v>
      </c>
      <c r="F12" s="261" t="s">
        <v>925</v>
      </c>
      <c r="G12" s="261" t="s">
        <v>924</v>
      </c>
      <c r="H12" s="261" t="s">
        <v>925</v>
      </c>
      <c r="I12" s="261" t="s">
        <v>922</v>
      </c>
      <c r="J12" s="261" t="s">
        <v>923</v>
      </c>
      <c r="M12" s="21"/>
    </row>
    <row r="13" spans="1:10" s="16" customFormat="1" ht="12.75">
      <c r="A13" s="5">
        <v>1</v>
      </c>
      <c r="B13" s="303">
        <v>2</v>
      </c>
      <c r="C13" s="5">
        <v>3</v>
      </c>
      <c r="D13" s="5">
        <v>4</v>
      </c>
      <c r="E13" s="5">
        <v>5</v>
      </c>
      <c r="F13" s="5">
        <v>6</v>
      </c>
      <c r="G13" s="5">
        <v>7</v>
      </c>
      <c r="H13" s="5">
        <v>8</v>
      </c>
      <c r="I13" s="5">
        <v>9</v>
      </c>
      <c r="J13" s="5">
        <v>10</v>
      </c>
    </row>
    <row r="14" spans="1:10" s="16" customFormat="1" ht="15.75" customHeight="1">
      <c r="A14" s="275">
        <v>1</v>
      </c>
      <c r="B14" s="280" t="s">
        <v>492</v>
      </c>
      <c r="C14" s="280"/>
      <c r="D14" s="280"/>
      <c r="E14" s="280"/>
      <c r="F14" s="280"/>
      <c r="G14" s="280"/>
      <c r="H14" s="280"/>
      <c r="I14" s="280"/>
      <c r="J14" s="280"/>
    </row>
    <row r="15" spans="1:10" s="16" customFormat="1" ht="15.75" customHeight="1">
      <c r="A15" s="275">
        <v>2</v>
      </c>
      <c r="B15" s="280" t="s">
        <v>493</v>
      </c>
      <c r="C15" s="280"/>
      <c r="D15" s="280"/>
      <c r="E15" s="280"/>
      <c r="F15" s="280"/>
      <c r="G15" s="280"/>
      <c r="H15" s="280"/>
      <c r="I15" s="280"/>
      <c r="J15" s="280"/>
    </row>
    <row r="16" spans="1:10" s="16" customFormat="1" ht="15.75" customHeight="1">
      <c r="A16" s="275">
        <v>3</v>
      </c>
      <c r="B16" s="280" t="s">
        <v>494</v>
      </c>
      <c r="C16" s="280"/>
      <c r="D16" s="280"/>
      <c r="E16" s="280"/>
      <c r="F16" s="280"/>
      <c r="G16" s="280"/>
      <c r="H16" s="280"/>
      <c r="I16" s="280"/>
      <c r="J16" s="280"/>
    </row>
    <row r="17" spans="1:10" s="16" customFormat="1" ht="15.75" customHeight="1">
      <c r="A17" s="275">
        <v>4</v>
      </c>
      <c r="B17" s="280" t="s">
        <v>495</v>
      </c>
      <c r="C17" s="280"/>
      <c r="D17" s="280"/>
      <c r="E17" s="280"/>
      <c r="F17" s="280"/>
      <c r="G17" s="280"/>
      <c r="H17" s="280"/>
      <c r="I17" s="280"/>
      <c r="J17" s="280"/>
    </row>
    <row r="18" spans="1:10" s="16" customFormat="1" ht="15.75" customHeight="1">
      <c r="A18" s="275">
        <v>5</v>
      </c>
      <c r="B18" s="280" t="s">
        <v>496</v>
      </c>
      <c r="C18" s="280"/>
      <c r="D18" s="280"/>
      <c r="E18" s="280" t="s">
        <v>11</v>
      </c>
      <c r="F18" s="280"/>
      <c r="G18" s="280"/>
      <c r="H18" s="280"/>
      <c r="I18" s="280"/>
      <c r="J18" s="280"/>
    </row>
    <row r="19" spans="1:10" s="16" customFormat="1" ht="15.75" customHeight="1">
      <c r="A19" s="275">
        <v>6</v>
      </c>
      <c r="B19" s="280" t="s">
        <v>497</v>
      </c>
      <c r="C19" s="280"/>
      <c r="D19" s="280"/>
      <c r="E19" s="280"/>
      <c r="F19" s="280"/>
      <c r="G19" s="280"/>
      <c r="H19" s="280"/>
      <c r="I19" s="280"/>
      <c r="J19" s="280"/>
    </row>
    <row r="20" spans="1:10" s="16" customFormat="1" ht="15.75" customHeight="1">
      <c r="A20" s="275">
        <v>7</v>
      </c>
      <c r="B20" s="280" t="s">
        <v>498</v>
      </c>
      <c r="C20" s="280"/>
      <c r="D20" s="280"/>
      <c r="E20" s="280"/>
      <c r="F20" s="280"/>
      <c r="G20" s="280"/>
      <c r="H20" s="280"/>
      <c r="I20" s="280"/>
      <c r="J20" s="280"/>
    </row>
    <row r="21" spans="1:10" s="16" customFormat="1" ht="15.75" customHeight="1">
      <c r="A21" s="275">
        <v>8</v>
      </c>
      <c r="B21" s="280" t="s">
        <v>499</v>
      </c>
      <c r="C21" s="280"/>
      <c r="D21" s="280"/>
      <c r="E21" s="280"/>
      <c r="F21" s="280"/>
      <c r="G21" s="280"/>
      <c r="H21" s="280"/>
      <c r="I21" s="280"/>
      <c r="J21" s="280"/>
    </row>
    <row r="22" spans="1:10" s="16" customFormat="1" ht="15">
      <c r="A22" s="1037" t="s">
        <v>16</v>
      </c>
      <c r="B22" s="1038"/>
      <c r="C22" s="280"/>
      <c r="D22" s="280"/>
      <c r="E22" s="280"/>
      <c r="F22" s="280"/>
      <c r="G22" s="280"/>
      <c r="H22" s="280"/>
      <c r="I22" s="280"/>
      <c r="J22" s="280"/>
    </row>
    <row r="23" spans="1:8" s="16" customFormat="1" ht="12.75">
      <c r="A23" s="12"/>
      <c r="B23" s="28"/>
      <c r="C23" s="28"/>
      <c r="D23" s="21"/>
      <c r="E23" s="21"/>
      <c r="F23" s="21"/>
      <c r="G23" s="21"/>
      <c r="H23" s="21"/>
    </row>
    <row r="24" spans="1:8" s="16" customFormat="1" ht="12.75">
      <c r="A24" s="12"/>
      <c r="B24" s="28"/>
      <c r="C24" s="28"/>
      <c r="D24" s="21"/>
      <c r="E24" s="21"/>
      <c r="F24" s="21"/>
      <c r="G24" s="21"/>
      <c r="H24" s="21"/>
    </row>
    <row r="25" spans="1:8" s="16" customFormat="1" ht="12.75">
      <c r="A25" s="12"/>
      <c r="B25" s="28"/>
      <c r="C25" s="28"/>
      <c r="D25" s="21"/>
      <c r="E25" s="21"/>
      <c r="F25" s="21"/>
      <c r="G25" s="21"/>
      <c r="H25" s="21"/>
    </row>
    <row r="26" spans="1:13" s="16" customFormat="1" ht="12.75">
      <c r="A26" s="12"/>
      <c r="B26" s="28"/>
      <c r="C26" s="28"/>
      <c r="D26" s="21"/>
      <c r="E26" s="21"/>
      <c r="F26" s="21"/>
      <c r="G26" s="1036"/>
      <c r="H26" s="1036"/>
      <c r="I26" s="1036"/>
      <c r="J26" s="1036"/>
      <c r="K26" s="1036"/>
      <c r="L26" s="165"/>
      <c r="M26" s="165"/>
    </row>
    <row r="27" spans="1:13" s="16" customFormat="1" ht="12.75">
      <c r="A27" s="15" t="s">
        <v>12</v>
      </c>
      <c r="B27" s="28"/>
      <c r="C27" s="28"/>
      <c r="D27" s="21"/>
      <c r="E27" s="21"/>
      <c r="F27" s="21"/>
      <c r="G27" s="1036" t="s">
        <v>1023</v>
      </c>
      <c r="H27" s="1036"/>
      <c r="I27" s="1036"/>
      <c r="J27" s="1036"/>
      <c r="K27" s="1036"/>
      <c r="L27" s="165"/>
      <c r="M27" s="165"/>
    </row>
    <row r="28" spans="2:13" s="16" customFormat="1" ht="15.75" customHeight="1">
      <c r="B28" s="15"/>
      <c r="C28" s="15"/>
      <c r="D28" s="15"/>
      <c r="E28" s="15"/>
      <c r="F28" s="15"/>
      <c r="G28" s="1036" t="s">
        <v>504</v>
      </c>
      <c r="H28" s="1036"/>
      <c r="I28" s="1036"/>
      <c r="J28" s="1036"/>
      <c r="K28" s="1036"/>
      <c r="L28" s="165"/>
      <c r="M28" s="165"/>
    </row>
    <row r="29" spans="1:13" s="16" customFormat="1" ht="12.75" customHeight="1">
      <c r="A29" s="86"/>
      <c r="B29" s="86"/>
      <c r="C29" s="86"/>
      <c r="D29" s="86"/>
      <c r="E29" s="86"/>
      <c r="F29" s="86"/>
      <c r="G29" s="165"/>
      <c r="H29" s="1034" t="s">
        <v>81</v>
      </c>
      <c r="I29" s="1034"/>
      <c r="J29" s="1034"/>
      <c r="K29" s="1034"/>
      <c r="L29" s="1034"/>
      <c r="M29" s="1034"/>
    </row>
    <row r="30" spans="1:12" s="16" customFormat="1" ht="12.75" customHeight="1">
      <c r="A30" s="15"/>
      <c r="B30" s="15"/>
      <c r="C30" s="15"/>
      <c r="E30" s="15"/>
      <c r="G30" s="1036"/>
      <c r="H30" s="1036"/>
      <c r="I30" s="1036"/>
      <c r="J30" s="1036"/>
      <c r="K30" s="165"/>
      <c r="L30" s="165"/>
    </row>
    <row r="31" spans="7:12" s="16" customFormat="1" ht="12.75">
      <c r="G31" s="397"/>
      <c r="H31" s="397"/>
      <c r="I31" s="397"/>
      <c r="J31" s="397"/>
      <c r="K31" s="397"/>
      <c r="L31" s="397"/>
    </row>
    <row r="32" s="16" customFormat="1" ht="12.75"/>
  </sheetData>
  <sheetProtection/>
  <mergeCells count="19">
    <mergeCell ref="A22:B22"/>
    <mergeCell ref="G30:J30"/>
    <mergeCell ref="A11:A12"/>
    <mergeCell ref="B11:B12"/>
    <mergeCell ref="C11:D11"/>
    <mergeCell ref="G26:K26"/>
    <mergeCell ref="G27:K27"/>
    <mergeCell ref="G28:K28"/>
    <mergeCell ref="H29:M29"/>
    <mergeCell ref="E11:F11"/>
    <mergeCell ref="G11:H11"/>
    <mergeCell ref="I11:J11"/>
    <mergeCell ref="E2:G2"/>
    <mergeCell ref="A3:J3"/>
    <mergeCell ref="A4:J4"/>
    <mergeCell ref="A6:J6"/>
    <mergeCell ref="A9:B9"/>
    <mergeCell ref="G9:H9"/>
    <mergeCell ref="H10:J10"/>
  </mergeCells>
  <printOptions/>
  <pageMargins left="0.44" right="0.25" top="0.75" bottom="0.75" header="0.3" footer="0.3"/>
  <pageSetup horizontalDpi="600" verticalDpi="600" orientation="landscape" paperSize="9" r:id="rId1"/>
</worksheet>
</file>

<file path=xl/worksheets/sheet68.xml><?xml version="1.0" encoding="utf-8"?>
<worksheet xmlns="http://schemas.openxmlformats.org/spreadsheetml/2006/main" xmlns:r="http://schemas.openxmlformats.org/officeDocument/2006/relationships">
  <dimension ref="A2:N31"/>
  <sheetViews>
    <sheetView zoomScalePageLayoutView="0" workbookViewId="0" topLeftCell="A1">
      <selection activeCell="B11" sqref="B11:B12"/>
    </sheetView>
  </sheetViews>
  <sheetFormatPr defaultColWidth="9.140625" defaultRowHeight="12.75"/>
  <cols>
    <col min="1" max="1" width="6.421875" style="0" customWidth="1"/>
    <col min="2" max="2" width="12.28125" style="0" customWidth="1"/>
    <col min="3" max="10" width="15.00390625" style="0" customWidth="1"/>
  </cols>
  <sheetData>
    <row r="2" spans="5:9" ht="12.75">
      <c r="E2" s="596"/>
      <c r="F2" s="596"/>
      <c r="G2" s="596"/>
      <c r="I2" s="528" t="s">
        <v>927</v>
      </c>
    </row>
    <row r="3" spans="1:10" ht="15">
      <c r="A3" s="682" t="s">
        <v>0</v>
      </c>
      <c r="B3" s="682"/>
      <c r="C3" s="682"/>
      <c r="D3" s="682"/>
      <c r="E3" s="682"/>
      <c r="F3" s="682"/>
      <c r="G3" s="682"/>
      <c r="H3" s="682"/>
      <c r="I3" s="682"/>
      <c r="J3" s="682"/>
    </row>
    <row r="4" spans="1:10" ht="20.25">
      <c r="A4" s="621" t="s">
        <v>827</v>
      </c>
      <c r="B4" s="621"/>
      <c r="C4" s="621"/>
      <c r="D4" s="621"/>
      <c r="E4" s="621"/>
      <c r="F4" s="621"/>
      <c r="G4" s="621"/>
      <c r="H4" s="621"/>
      <c r="I4" s="621"/>
      <c r="J4" s="621"/>
    </row>
    <row r="5" ht="14.25" customHeight="1"/>
    <row r="6" spans="1:10" s="16" customFormat="1" ht="19.5" customHeight="1">
      <c r="A6" s="684" t="s">
        <v>926</v>
      </c>
      <c r="B6" s="684"/>
      <c r="C6" s="684"/>
      <c r="D6" s="684"/>
      <c r="E6" s="684"/>
      <c r="F6" s="684"/>
      <c r="G6" s="684"/>
      <c r="H6" s="684"/>
      <c r="I6" s="684"/>
      <c r="J6" s="684"/>
    </row>
    <row r="7" spans="1:8" s="16" customFormat="1" ht="13.5" customHeight="1">
      <c r="A7" s="1"/>
      <c r="B7" s="1"/>
      <c r="C7" s="1"/>
      <c r="D7" s="1"/>
      <c r="E7" s="1"/>
      <c r="F7" s="1"/>
      <c r="G7" s="1"/>
      <c r="H7" s="1"/>
    </row>
    <row r="8" s="16" customFormat="1" ht="0.75" customHeight="1"/>
    <row r="9" spans="1:13" s="16" customFormat="1" ht="12.75">
      <c r="A9" s="589" t="s">
        <v>491</v>
      </c>
      <c r="B9" s="589"/>
      <c r="C9" s="29"/>
      <c r="G9" s="759"/>
      <c r="H9" s="759"/>
      <c r="M9" s="21"/>
    </row>
    <row r="10" spans="1:13" s="16" customFormat="1" ht="12.75">
      <c r="A10" s="29"/>
      <c r="B10" s="29"/>
      <c r="C10" s="29"/>
      <c r="G10" s="529"/>
      <c r="H10" s="759" t="s">
        <v>990</v>
      </c>
      <c r="I10" s="759"/>
      <c r="J10" s="759"/>
      <c r="M10" s="21"/>
    </row>
    <row r="11" spans="1:14" s="16" customFormat="1" ht="24" customHeight="1">
      <c r="A11" s="590" t="s">
        <v>2</v>
      </c>
      <c r="B11" s="990" t="s">
        <v>3</v>
      </c>
      <c r="C11" s="584" t="s">
        <v>920</v>
      </c>
      <c r="D11" s="584"/>
      <c r="E11" s="584" t="s">
        <v>128</v>
      </c>
      <c r="F11" s="584"/>
      <c r="G11" s="584" t="s">
        <v>921</v>
      </c>
      <c r="H11" s="584"/>
      <c r="I11" s="584" t="s">
        <v>129</v>
      </c>
      <c r="J11" s="584"/>
      <c r="M11" s="21"/>
      <c r="N11" s="21"/>
    </row>
    <row r="12" spans="1:13" s="16" customFormat="1" ht="37.5" customHeight="1">
      <c r="A12" s="590"/>
      <c r="B12" s="990"/>
      <c r="C12" s="261" t="s">
        <v>922</v>
      </c>
      <c r="D12" s="261" t="s">
        <v>923</v>
      </c>
      <c r="E12" s="261" t="s">
        <v>924</v>
      </c>
      <c r="F12" s="261" t="s">
        <v>925</v>
      </c>
      <c r="G12" s="261" t="s">
        <v>924</v>
      </c>
      <c r="H12" s="261" t="s">
        <v>925</v>
      </c>
      <c r="I12" s="261" t="s">
        <v>922</v>
      </c>
      <c r="J12" s="261" t="s">
        <v>923</v>
      </c>
      <c r="M12" s="21"/>
    </row>
    <row r="13" spans="1:10" s="16" customFormat="1" ht="12.75">
      <c r="A13" s="5">
        <v>1</v>
      </c>
      <c r="B13" s="303">
        <v>2</v>
      </c>
      <c r="C13" s="5">
        <v>3</v>
      </c>
      <c r="D13" s="5">
        <v>4</v>
      </c>
      <c r="E13" s="5">
        <v>5</v>
      </c>
      <c r="F13" s="5">
        <v>6</v>
      </c>
      <c r="G13" s="5">
        <v>7</v>
      </c>
      <c r="H13" s="5">
        <v>8</v>
      </c>
      <c r="I13" s="5">
        <v>9</v>
      </c>
      <c r="J13" s="5">
        <v>10</v>
      </c>
    </row>
    <row r="14" spans="1:10" s="16" customFormat="1" ht="15.75" customHeight="1">
      <c r="A14" s="275">
        <v>1</v>
      </c>
      <c r="B14" s="280" t="s">
        <v>492</v>
      </c>
      <c r="C14" s="280"/>
      <c r="D14" s="280"/>
      <c r="E14" s="280"/>
      <c r="F14" s="280"/>
      <c r="G14" s="280"/>
      <c r="H14" s="280"/>
      <c r="I14" s="280"/>
      <c r="J14" s="280"/>
    </row>
    <row r="15" spans="1:10" s="16" customFormat="1" ht="15.75" customHeight="1">
      <c r="A15" s="275">
        <v>2</v>
      </c>
      <c r="B15" s="280" t="s">
        <v>493</v>
      </c>
      <c r="C15" s="280"/>
      <c r="D15" s="280"/>
      <c r="E15" s="280"/>
      <c r="F15" s="280"/>
      <c r="G15" s="280"/>
      <c r="H15" s="280"/>
      <c r="I15" s="280"/>
      <c r="J15" s="280"/>
    </row>
    <row r="16" spans="1:10" s="16" customFormat="1" ht="15.75" customHeight="1">
      <c r="A16" s="275">
        <v>3</v>
      </c>
      <c r="B16" s="280" t="s">
        <v>494</v>
      </c>
      <c r="C16" s="280"/>
      <c r="D16" s="280"/>
      <c r="E16" s="280"/>
      <c r="F16" s="280"/>
      <c r="G16" s="280"/>
      <c r="H16" s="280"/>
      <c r="I16" s="280"/>
      <c r="J16" s="280"/>
    </row>
    <row r="17" spans="1:10" s="16" customFormat="1" ht="15.75" customHeight="1">
      <c r="A17" s="275">
        <v>4</v>
      </c>
      <c r="B17" s="280" t="s">
        <v>495</v>
      </c>
      <c r="C17" s="280"/>
      <c r="D17" s="280"/>
      <c r="E17" s="280"/>
      <c r="F17" s="280"/>
      <c r="G17" s="280"/>
      <c r="H17" s="280"/>
      <c r="I17" s="280"/>
      <c r="J17" s="280"/>
    </row>
    <row r="18" spans="1:10" s="16" customFormat="1" ht="15.75" customHeight="1">
      <c r="A18" s="275">
        <v>5</v>
      </c>
      <c r="B18" s="280" t="s">
        <v>496</v>
      </c>
      <c r="C18" s="280"/>
      <c r="D18" s="280"/>
      <c r="E18" s="280" t="s">
        <v>11</v>
      </c>
      <c r="F18" s="280"/>
      <c r="G18" s="280"/>
      <c r="H18" s="280"/>
      <c r="I18" s="280"/>
      <c r="J18" s="280"/>
    </row>
    <row r="19" spans="1:10" s="16" customFormat="1" ht="15.75" customHeight="1">
      <c r="A19" s="275">
        <v>6</v>
      </c>
      <c r="B19" s="280" t="s">
        <v>497</v>
      </c>
      <c r="C19" s="280"/>
      <c r="D19" s="280"/>
      <c r="E19" s="280"/>
      <c r="F19" s="280"/>
      <c r="G19" s="280"/>
      <c r="H19" s="280"/>
      <c r="I19" s="280"/>
      <c r="J19" s="280"/>
    </row>
    <row r="20" spans="1:10" s="16" customFormat="1" ht="15.75" customHeight="1">
      <c r="A20" s="275">
        <v>7</v>
      </c>
      <c r="B20" s="280" t="s">
        <v>498</v>
      </c>
      <c r="C20" s="280"/>
      <c r="D20" s="280"/>
      <c r="E20" s="280"/>
      <c r="F20" s="280"/>
      <c r="G20" s="280"/>
      <c r="H20" s="280"/>
      <c r="I20" s="280"/>
      <c r="J20" s="280"/>
    </row>
    <row r="21" spans="1:10" s="16" customFormat="1" ht="15.75" customHeight="1">
      <c r="A21" s="275">
        <v>8</v>
      </c>
      <c r="B21" s="280" t="s">
        <v>499</v>
      </c>
      <c r="C21" s="280"/>
      <c r="D21" s="280"/>
      <c r="E21" s="280"/>
      <c r="F21" s="280"/>
      <c r="G21" s="280"/>
      <c r="H21" s="280"/>
      <c r="I21" s="280"/>
      <c r="J21" s="280"/>
    </row>
    <row r="22" spans="1:10" s="16" customFormat="1" ht="15">
      <c r="A22" s="1037" t="s">
        <v>16</v>
      </c>
      <c r="B22" s="1038"/>
      <c r="C22" s="280"/>
      <c r="D22" s="280"/>
      <c r="E22" s="280"/>
      <c r="F22" s="280"/>
      <c r="G22" s="280"/>
      <c r="H22" s="280"/>
      <c r="I22" s="280"/>
      <c r="J22" s="280"/>
    </row>
    <row r="23" spans="1:8" s="16" customFormat="1" ht="12.75">
      <c r="A23" s="12"/>
      <c r="B23" s="28"/>
      <c r="C23" s="28"/>
      <c r="D23" s="21"/>
      <c r="E23" s="21"/>
      <c r="F23" s="21"/>
      <c r="G23" s="21"/>
      <c r="H23" s="21"/>
    </row>
    <row r="24" spans="1:8" s="16" customFormat="1" ht="12.75">
      <c r="A24" s="12"/>
      <c r="B24" s="28"/>
      <c r="C24" s="28"/>
      <c r="D24" s="21"/>
      <c r="E24" s="21"/>
      <c r="F24" s="21"/>
      <c r="G24" s="21"/>
      <c r="H24" s="21"/>
    </row>
    <row r="25" spans="1:8" s="16" customFormat="1" ht="12.75">
      <c r="A25" s="12"/>
      <c r="B25" s="28"/>
      <c r="C25" s="28" t="s">
        <v>11</v>
      </c>
      <c r="D25" s="21"/>
      <c r="E25" s="21"/>
      <c r="F25" s="21"/>
      <c r="G25" s="21"/>
      <c r="H25" s="21"/>
    </row>
    <row r="26" spans="1:8" s="16" customFormat="1" ht="12.75">
      <c r="A26" s="12"/>
      <c r="B26" s="28"/>
      <c r="C26" s="28"/>
      <c r="D26" s="21"/>
      <c r="E26" s="21"/>
      <c r="F26" s="21"/>
      <c r="G26" s="21"/>
      <c r="H26" s="21"/>
    </row>
    <row r="27" spans="1:13" s="16" customFormat="1" ht="12.75">
      <c r="A27" s="12"/>
      <c r="B27" s="28"/>
      <c r="C27" s="28"/>
      <c r="D27" s="21"/>
      <c r="E27" s="21"/>
      <c r="F27" s="21"/>
      <c r="G27" s="1036"/>
      <c r="H27" s="1036"/>
      <c r="I27" s="1036"/>
      <c r="J27" s="1036"/>
      <c r="K27" s="1036"/>
      <c r="L27" s="165"/>
      <c r="M27" s="165"/>
    </row>
    <row r="28" spans="1:13" s="16" customFormat="1" ht="12.75">
      <c r="A28" s="15" t="s">
        <v>12</v>
      </c>
      <c r="B28" s="28"/>
      <c r="C28" s="28"/>
      <c r="D28" s="21"/>
      <c r="E28" s="21"/>
      <c r="F28" s="21"/>
      <c r="G28" s="1036" t="s">
        <v>1023</v>
      </c>
      <c r="H28" s="1036"/>
      <c r="I28" s="1036"/>
      <c r="J28" s="1036"/>
      <c r="K28" s="1036"/>
      <c r="L28" s="165"/>
      <c r="M28" s="165"/>
    </row>
    <row r="29" spans="2:13" s="16" customFormat="1" ht="15.75" customHeight="1">
      <c r="B29" s="15"/>
      <c r="C29" s="15"/>
      <c r="D29" s="15"/>
      <c r="E29" s="15"/>
      <c r="F29" s="15"/>
      <c r="G29" s="1036" t="s">
        <v>504</v>
      </c>
      <c r="H29" s="1036"/>
      <c r="I29" s="1036"/>
      <c r="J29" s="1036"/>
      <c r="K29" s="1036"/>
      <c r="L29" s="165"/>
      <c r="M29" s="165"/>
    </row>
    <row r="30" spans="1:13" s="16" customFormat="1" ht="12.75" customHeight="1">
      <c r="A30" s="86"/>
      <c r="B30" s="86"/>
      <c r="C30" s="86"/>
      <c r="D30" s="86"/>
      <c r="E30" s="86"/>
      <c r="F30" s="86"/>
      <c r="G30" s="165"/>
      <c r="H30" s="1034" t="s">
        <v>81</v>
      </c>
      <c r="I30" s="1034"/>
      <c r="J30" s="1034"/>
      <c r="K30" s="1034"/>
      <c r="L30" s="1034"/>
      <c r="M30" s="1034"/>
    </row>
    <row r="31" spans="1:12" s="16" customFormat="1" ht="12.75" customHeight="1">
      <c r="A31" s="15"/>
      <c r="B31" s="15"/>
      <c r="C31" s="15"/>
      <c r="E31" s="15"/>
      <c r="G31" s="1036"/>
      <c r="H31" s="1036"/>
      <c r="I31" s="1036"/>
      <c r="J31" s="1036"/>
      <c r="K31" s="165"/>
      <c r="L31" s="165"/>
    </row>
    <row r="32" s="16" customFormat="1" ht="12.75"/>
    <row r="33" s="16" customFormat="1" ht="12.75"/>
  </sheetData>
  <sheetProtection/>
  <mergeCells count="19">
    <mergeCell ref="A22:B22"/>
    <mergeCell ref="H10:J10"/>
    <mergeCell ref="A11:A12"/>
    <mergeCell ref="B11:B12"/>
    <mergeCell ref="C11:D11"/>
    <mergeCell ref="E11:F11"/>
    <mergeCell ref="E2:G2"/>
    <mergeCell ref="A3:J3"/>
    <mergeCell ref="A4:J4"/>
    <mergeCell ref="A6:J6"/>
    <mergeCell ref="A9:B9"/>
    <mergeCell ref="G9:H9"/>
    <mergeCell ref="G27:K27"/>
    <mergeCell ref="G28:K28"/>
    <mergeCell ref="G29:K29"/>
    <mergeCell ref="H30:M30"/>
    <mergeCell ref="G31:J31"/>
    <mergeCell ref="G11:H11"/>
    <mergeCell ref="I11:J11"/>
  </mergeCells>
  <printOptions/>
  <pageMargins left="0.44" right="0.25"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O26"/>
  <sheetViews>
    <sheetView view="pageBreakPreview" zoomScaleSheetLayoutView="100" zoomScalePageLayoutView="0" workbookViewId="0" topLeftCell="A1">
      <selection activeCell="B7" sqref="B7"/>
    </sheetView>
  </sheetViews>
  <sheetFormatPr defaultColWidth="9.140625" defaultRowHeight="12.75"/>
  <cols>
    <col min="1" max="1" width="5.421875" style="0" customWidth="1"/>
    <col min="2" max="2" width="11.8515625" style="0" customWidth="1"/>
    <col min="3" max="3" width="14.00390625" style="0" customWidth="1"/>
    <col min="4" max="4" width="15.00390625" style="0" customWidth="1"/>
    <col min="5" max="5" width="18.421875" style="0" customWidth="1"/>
    <col min="6" max="6" width="17.140625" style="0" customWidth="1"/>
    <col min="7" max="7" width="21.421875" style="0" customWidth="1"/>
    <col min="8" max="8" width="19.00390625" style="0" customWidth="1"/>
    <col min="9" max="9" width="9.8515625" style="0" customWidth="1"/>
  </cols>
  <sheetData>
    <row r="1" spans="1:8" ht="18">
      <c r="A1" s="664" t="s">
        <v>502</v>
      </c>
      <c r="B1" s="664"/>
      <c r="C1" s="664"/>
      <c r="D1" s="664"/>
      <c r="E1" s="664"/>
      <c r="F1" s="664"/>
      <c r="G1" s="664"/>
      <c r="H1" s="184" t="s">
        <v>266</v>
      </c>
    </row>
    <row r="2" spans="1:8" ht="21">
      <c r="A2" s="665" t="s">
        <v>827</v>
      </c>
      <c r="B2" s="665"/>
      <c r="C2" s="665"/>
      <c r="D2" s="665"/>
      <c r="E2" s="665"/>
      <c r="F2" s="665"/>
      <c r="G2" s="665"/>
      <c r="H2" s="665"/>
    </row>
    <row r="3" spans="1:2" ht="15">
      <c r="A3" s="186"/>
      <c r="B3" s="186"/>
    </row>
    <row r="4" spans="1:8" ht="18" customHeight="1">
      <c r="A4" s="666" t="s">
        <v>831</v>
      </c>
      <c r="B4" s="666"/>
      <c r="C4" s="666"/>
      <c r="D4" s="666"/>
      <c r="E4" s="666"/>
      <c r="F4" s="666"/>
      <c r="G4" s="666"/>
      <c r="H4" s="666"/>
    </row>
    <row r="5" spans="1:2" ht="15">
      <c r="A5" s="187" t="s">
        <v>501</v>
      </c>
      <c r="B5" s="187"/>
    </row>
    <row r="6" spans="1:9" ht="15">
      <c r="A6" s="187"/>
      <c r="B6" s="187"/>
      <c r="G6" s="667" t="s">
        <v>967</v>
      </c>
      <c r="H6" s="667"/>
      <c r="I6" s="113"/>
    </row>
    <row r="7" spans="1:8" ht="59.25" customHeight="1">
      <c r="A7" s="269" t="s">
        <v>71</v>
      </c>
      <c r="B7" s="269" t="s">
        <v>3</v>
      </c>
      <c r="C7" s="270" t="s">
        <v>267</v>
      </c>
      <c r="D7" s="270" t="s">
        <v>268</v>
      </c>
      <c r="E7" s="270" t="s">
        <v>269</v>
      </c>
      <c r="F7" s="270" t="s">
        <v>270</v>
      </c>
      <c r="G7" s="270" t="s">
        <v>271</v>
      </c>
      <c r="H7" s="270" t="s">
        <v>272</v>
      </c>
    </row>
    <row r="8" spans="1:8" s="184" customFormat="1" ht="15">
      <c r="A8" s="188" t="s">
        <v>273</v>
      </c>
      <c r="B8" s="188" t="s">
        <v>274</v>
      </c>
      <c r="C8" s="188" t="s">
        <v>275</v>
      </c>
      <c r="D8" s="188" t="s">
        <v>276</v>
      </c>
      <c r="E8" s="188" t="s">
        <v>277</v>
      </c>
      <c r="F8" s="188" t="s">
        <v>278</v>
      </c>
      <c r="G8" s="188" t="s">
        <v>279</v>
      </c>
      <c r="H8" s="188" t="s">
        <v>280</v>
      </c>
    </row>
    <row r="9" spans="1:8" ht="12.75">
      <c r="A9" s="8">
        <v>1</v>
      </c>
      <c r="B9" s="19" t="s">
        <v>492</v>
      </c>
      <c r="C9" s="189">
        <v>618</v>
      </c>
      <c r="D9" s="189">
        <v>309</v>
      </c>
      <c r="E9" s="189">
        <v>0</v>
      </c>
      <c r="F9" s="189">
        <f>SUM(C9:E9)</f>
        <v>927</v>
      </c>
      <c r="G9" s="189">
        <f>F9</f>
        <v>927</v>
      </c>
      <c r="H9" s="9">
        <f>F9-G9</f>
        <v>0</v>
      </c>
    </row>
    <row r="10" spans="1:8" ht="12.75">
      <c r="A10" s="8">
        <v>2</v>
      </c>
      <c r="B10" s="19" t="s">
        <v>493</v>
      </c>
      <c r="C10" s="189">
        <v>597</v>
      </c>
      <c r="D10" s="189">
        <v>284</v>
      </c>
      <c r="E10" s="189">
        <v>0</v>
      </c>
      <c r="F10" s="189">
        <f aca="true" t="shared" si="0" ref="F10:F16">SUM(C10:E10)</f>
        <v>881</v>
      </c>
      <c r="G10" s="189">
        <f aca="true" t="shared" si="1" ref="G10:G16">F10</f>
        <v>881</v>
      </c>
      <c r="H10" s="9">
        <f aca="true" t="shared" si="2" ref="H10:H16">F10-G10</f>
        <v>0</v>
      </c>
    </row>
    <row r="11" spans="1:8" ht="12.75">
      <c r="A11" s="8">
        <v>3</v>
      </c>
      <c r="B11" s="19" t="s">
        <v>494</v>
      </c>
      <c r="C11" s="189">
        <v>465</v>
      </c>
      <c r="D11" s="189">
        <v>211</v>
      </c>
      <c r="E11" s="189">
        <v>0</v>
      </c>
      <c r="F11" s="189">
        <f t="shared" si="0"/>
        <v>676</v>
      </c>
      <c r="G11" s="189">
        <f t="shared" si="1"/>
        <v>676</v>
      </c>
      <c r="H11" s="9">
        <f t="shared" si="2"/>
        <v>0</v>
      </c>
    </row>
    <row r="12" spans="1:8" ht="12.75">
      <c r="A12" s="8">
        <v>4</v>
      </c>
      <c r="B12" s="19" t="s">
        <v>495</v>
      </c>
      <c r="C12" s="189">
        <v>539</v>
      </c>
      <c r="D12" s="189">
        <v>276</v>
      </c>
      <c r="E12" s="189">
        <v>0</v>
      </c>
      <c r="F12" s="189">
        <f t="shared" si="0"/>
        <v>815</v>
      </c>
      <c r="G12" s="189">
        <f t="shared" si="1"/>
        <v>815</v>
      </c>
      <c r="H12" s="9">
        <f t="shared" si="2"/>
        <v>0</v>
      </c>
    </row>
    <row r="13" spans="1:8" ht="12.75">
      <c r="A13" s="8">
        <v>5</v>
      </c>
      <c r="B13" s="19" t="s">
        <v>496</v>
      </c>
      <c r="C13" s="189">
        <v>620</v>
      </c>
      <c r="D13" s="189">
        <v>302</v>
      </c>
      <c r="E13" s="189">
        <v>0</v>
      </c>
      <c r="F13" s="189">
        <f t="shared" si="0"/>
        <v>922</v>
      </c>
      <c r="G13" s="189">
        <f t="shared" si="1"/>
        <v>922</v>
      </c>
      <c r="H13" s="9">
        <f t="shared" si="2"/>
        <v>0</v>
      </c>
    </row>
    <row r="14" spans="1:8" ht="12.75">
      <c r="A14" s="8">
        <v>6</v>
      </c>
      <c r="B14" s="19" t="s">
        <v>497</v>
      </c>
      <c r="C14" s="189">
        <v>328</v>
      </c>
      <c r="D14" s="189">
        <v>147</v>
      </c>
      <c r="E14" s="189">
        <v>0</v>
      </c>
      <c r="F14" s="189">
        <f t="shared" si="0"/>
        <v>475</v>
      </c>
      <c r="G14" s="189">
        <f t="shared" si="1"/>
        <v>475</v>
      </c>
      <c r="H14" s="9">
        <f t="shared" si="2"/>
        <v>0</v>
      </c>
    </row>
    <row r="15" spans="1:8" ht="12.75">
      <c r="A15" s="8">
        <v>7</v>
      </c>
      <c r="B15" s="19" t="s">
        <v>498</v>
      </c>
      <c r="C15" s="189">
        <v>478</v>
      </c>
      <c r="D15" s="189">
        <v>241</v>
      </c>
      <c r="E15" s="189">
        <v>0</v>
      </c>
      <c r="F15" s="189">
        <f t="shared" si="0"/>
        <v>719</v>
      </c>
      <c r="G15" s="189">
        <f t="shared" si="1"/>
        <v>719</v>
      </c>
      <c r="H15" s="9">
        <f t="shared" si="2"/>
        <v>0</v>
      </c>
    </row>
    <row r="16" spans="1:8" ht="12.75">
      <c r="A16" s="8">
        <v>8</v>
      </c>
      <c r="B16" s="19" t="s">
        <v>499</v>
      </c>
      <c r="C16" s="189">
        <v>826</v>
      </c>
      <c r="D16" s="189">
        <v>327</v>
      </c>
      <c r="E16" s="189">
        <v>0</v>
      </c>
      <c r="F16" s="189">
        <f t="shared" si="0"/>
        <v>1153</v>
      </c>
      <c r="G16" s="189">
        <f t="shared" si="1"/>
        <v>1153</v>
      </c>
      <c r="H16" s="9">
        <f t="shared" si="2"/>
        <v>0</v>
      </c>
    </row>
    <row r="17" spans="1:8" s="15" customFormat="1" ht="12.75">
      <c r="A17" s="3"/>
      <c r="B17" s="27" t="s">
        <v>500</v>
      </c>
      <c r="C17" s="325">
        <f aca="true" t="shared" si="3" ref="C17:H17">SUM(C9:C16)</f>
        <v>4471</v>
      </c>
      <c r="D17" s="325">
        <f t="shared" si="3"/>
        <v>2097</v>
      </c>
      <c r="E17" s="325">
        <f t="shared" si="3"/>
        <v>0</v>
      </c>
      <c r="F17" s="325">
        <f t="shared" si="3"/>
        <v>6568</v>
      </c>
      <c r="G17" s="325">
        <f t="shared" si="3"/>
        <v>6568</v>
      </c>
      <c r="H17" s="325">
        <f t="shared" si="3"/>
        <v>0</v>
      </c>
    </row>
    <row r="19" ht="12.75">
      <c r="A19" s="190" t="s">
        <v>281</v>
      </c>
    </row>
    <row r="20" ht="12.75">
      <c r="A20" t="s">
        <v>684</v>
      </c>
    </row>
    <row r="22" spans="1:11" ht="15" customHeight="1">
      <c r="A22" s="191" t="s">
        <v>12</v>
      </c>
      <c r="B22" s="191"/>
      <c r="C22" s="191"/>
      <c r="D22" s="191"/>
      <c r="E22" s="191"/>
      <c r="F22" s="668"/>
      <c r="G22" s="668"/>
      <c r="H22" s="192"/>
      <c r="I22" s="192"/>
      <c r="J22" s="192"/>
      <c r="K22" s="192"/>
    </row>
    <row r="23" spans="1:11" ht="15" customHeight="1">
      <c r="A23" s="191"/>
      <c r="B23" s="191"/>
      <c r="C23" s="191"/>
      <c r="D23" s="191"/>
      <c r="E23" s="191"/>
      <c r="F23" s="668" t="s">
        <v>1023</v>
      </c>
      <c r="G23" s="668"/>
      <c r="H23" s="204"/>
      <c r="I23" s="192"/>
      <c r="J23" s="192"/>
      <c r="K23" s="192"/>
    </row>
    <row r="24" spans="1:11" ht="15" customHeight="1">
      <c r="A24" s="191"/>
      <c r="B24" s="191"/>
      <c r="C24" s="191"/>
      <c r="D24" s="191"/>
      <c r="E24" s="191"/>
      <c r="F24" s="668" t="s">
        <v>503</v>
      </c>
      <c r="G24" s="668"/>
      <c r="H24" s="204"/>
      <c r="I24" s="192"/>
      <c r="J24" s="192"/>
      <c r="K24" s="192"/>
    </row>
    <row r="25" spans="3:11" ht="12.75">
      <c r="C25" s="191"/>
      <c r="D25" s="191"/>
      <c r="E25" s="191"/>
      <c r="F25" s="663" t="s">
        <v>81</v>
      </c>
      <c r="G25" s="663"/>
      <c r="H25" s="193"/>
      <c r="I25" s="193"/>
      <c r="J25" s="191"/>
      <c r="K25" s="191"/>
    </row>
    <row r="26" spans="1:15" ht="12.75">
      <c r="A26" s="191"/>
      <c r="B26" s="191"/>
      <c r="C26" s="191"/>
      <c r="D26" s="191"/>
      <c r="E26" s="191"/>
      <c r="F26" s="191"/>
      <c r="G26" s="191"/>
      <c r="H26" s="191"/>
      <c r="I26" s="191"/>
      <c r="J26" s="191"/>
      <c r="K26" s="191"/>
      <c r="L26" s="191"/>
      <c r="M26" s="191"/>
      <c r="N26" s="191"/>
      <c r="O26" s="191"/>
    </row>
  </sheetData>
  <sheetProtection/>
  <mergeCells count="8">
    <mergeCell ref="F25:G25"/>
    <mergeCell ref="A1:G1"/>
    <mergeCell ref="A2:H2"/>
    <mergeCell ref="A4:H4"/>
    <mergeCell ref="G6:H6"/>
    <mergeCell ref="F22:G22"/>
    <mergeCell ref="F23:G23"/>
    <mergeCell ref="F24:G24"/>
  </mergeCells>
  <printOptions horizontalCentered="1"/>
  <pageMargins left="0.7086614173228347" right="0.21" top="1.09" bottom="0" header="0.48" footer="0.3149606299212598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S32"/>
  <sheetViews>
    <sheetView view="pageBreakPreview" zoomScaleSheetLayoutView="100" zoomScalePageLayoutView="0" workbookViewId="0" topLeftCell="A1">
      <selection activeCell="A9" sqref="A9:A10"/>
    </sheetView>
  </sheetViews>
  <sheetFormatPr defaultColWidth="9.140625" defaultRowHeight="12.75"/>
  <cols>
    <col min="1" max="1" width="8.00390625" style="0" customWidth="1"/>
    <col min="2" max="2" width="11.7109375" style="0" customWidth="1"/>
    <col min="3" max="14" width="10.8515625" style="0" customWidth="1"/>
  </cols>
  <sheetData>
    <row r="1" spans="4:14" ht="12.75" customHeight="1">
      <c r="D1" s="596"/>
      <c r="E1" s="596"/>
      <c r="F1" s="596"/>
      <c r="G1" s="596"/>
      <c r="H1" s="596"/>
      <c r="I1" s="596"/>
      <c r="L1" s="674" t="s">
        <v>85</v>
      </c>
      <c r="M1" s="674"/>
      <c r="N1" s="674"/>
    </row>
    <row r="2" spans="1:13" ht="15.75">
      <c r="A2" s="620" t="s">
        <v>0</v>
      </c>
      <c r="B2" s="620"/>
      <c r="C2" s="620"/>
      <c r="D2" s="620"/>
      <c r="E2" s="620"/>
      <c r="F2" s="620"/>
      <c r="G2" s="620"/>
      <c r="H2" s="620"/>
      <c r="I2" s="620"/>
      <c r="J2" s="620"/>
      <c r="K2" s="620"/>
      <c r="L2" s="620"/>
      <c r="M2" s="620"/>
    </row>
    <row r="3" spans="1:13" ht="20.25">
      <c r="A3" s="621" t="s">
        <v>827</v>
      </c>
      <c r="B3" s="621"/>
      <c r="C3" s="621"/>
      <c r="D3" s="621"/>
      <c r="E3" s="621"/>
      <c r="F3" s="621"/>
      <c r="G3" s="621"/>
      <c r="H3" s="621"/>
      <c r="I3" s="621"/>
      <c r="J3" s="621"/>
      <c r="K3" s="621"/>
      <c r="L3" s="621"/>
      <c r="M3" s="621"/>
    </row>
    <row r="4" ht="11.25" customHeight="1"/>
    <row r="5" spans="1:13" ht="15.75">
      <c r="A5" s="620" t="s">
        <v>832</v>
      </c>
      <c r="B5" s="620"/>
      <c r="C5" s="620"/>
      <c r="D5" s="620"/>
      <c r="E5" s="620"/>
      <c r="F5" s="620"/>
      <c r="G5" s="620"/>
      <c r="H5" s="620"/>
      <c r="I5" s="620"/>
      <c r="J5" s="620"/>
      <c r="K5" s="620"/>
      <c r="L5" s="620"/>
      <c r="M5" s="620"/>
    </row>
    <row r="7" spans="1:14" ht="12.75">
      <c r="A7" s="589" t="s">
        <v>491</v>
      </c>
      <c r="B7" s="589"/>
      <c r="K7" s="113"/>
      <c r="L7" s="675" t="s">
        <v>967</v>
      </c>
      <c r="M7" s="675"/>
      <c r="N7" s="675"/>
    </row>
    <row r="8" spans="1:14" ht="12.75">
      <c r="A8" s="29"/>
      <c r="B8" s="29"/>
      <c r="K8" s="103"/>
      <c r="L8" s="124"/>
      <c r="M8" s="128"/>
      <c r="N8" s="124"/>
    </row>
    <row r="9" spans="1:14" ht="15.75" customHeight="1">
      <c r="A9" s="627" t="s">
        <v>2</v>
      </c>
      <c r="B9" s="627" t="s">
        <v>3</v>
      </c>
      <c r="C9" s="584" t="s">
        <v>4</v>
      </c>
      <c r="D9" s="584"/>
      <c r="E9" s="584"/>
      <c r="F9" s="646"/>
      <c r="G9" s="670"/>
      <c r="H9" s="647" t="s">
        <v>99</v>
      </c>
      <c r="I9" s="647"/>
      <c r="J9" s="647"/>
      <c r="K9" s="647"/>
      <c r="L9" s="647"/>
      <c r="M9" s="627" t="s">
        <v>135</v>
      </c>
      <c r="N9" s="590" t="s">
        <v>136</v>
      </c>
    </row>
    <row r="10" spans="1:19" ht="38.25">
      <c r="A10" s="629"/>
      <c r="B10" s="629"/>
      <c r="C10" s="261" t="s">
        <v>525</v>
      </c>
      <c r="D10" s="261" t="s">
        <v>6</v>
      </c>
      <c r="E10" s="261" t="s">
        <v>367</v>
      </c>
      <c r="F10" s="257" t="s">
        <v>97</v>
      </c>
      <c r="G10" s="271" t="s">
        <v>368</v>
      </c>
      <c r="H10" s="261" t="s">
        <v>5</v>
      </c>
      <c r="I10" s="261" t="s">
        <v>6</v>
      </c>
      <c r="J10" s="261" t="s">
        <v>367</v>
      </c>
      <c r="K10" s="257" t="s">
        <v>97</v>
      </c>
      <c r="L10" s="257" t="s">
        <v>369</v>
      </c>
      <c r="M10" s="629"/>
      <c r="N10" s="590"/>
      <c r="R10" s="13"/>
      <c r="S10" s="13"/>
    </row>
    <row r="11" spans="1:14" s="15" customFormat="1" ht="12.75">
      <c r="A11" s="5">
        <v>1</v>
      </c>
      <c r="B11" s="5">
        <v>2</v>
      </c>
      <c r="C11" s="5">
        <v>3</v>
      </c>
      <c r="D11" s="5">
        <v>4</v>
      </c>
      <c r="E11" s="5">
        <v>5</v>
      </c>
      <c r="F11" s="5">
        <v>6</v>
      </c>
      <c r="G11" s="5">
        <v>7</v>
      </c>
      <c r="H11" s="5">
        <v>8</v>
      </c>
      <c r="I11" s="5">
        <v>9</v>
      </c>
      <c r="J11" s="5">
        <v>10</v>
      </c>
      <c r="K11" s="5">
        <v>11</v>
      </c>
      <c r="L11" s="5">
        <v>12</v>
      </c>
      <c r="M11" s="5">
        <v>13</v>
      </c>
      <c r="N11" s="5">
        <v>14</v>
      </c>
    </row>
    <row r="12" spans="1:14" ht="12.75">
      <c r="A12" s="8">
        <v>1</v>
      </c>
      <c r="B12" s="19" t="s">
        <v>492</v>
      </c>
      <c r="C12" s="9">
        <v>573</v>
      </c>
      <c r="D12" s="9">
        <v>22</v>
      </c>
      <c r="E12" s="9">
        <v>0</v>
      </c>
      <c r="F12" s="72">
        <v>23</v>
      </c>
      <c r="G12" s="10">
        <f>SUM(C12:F12)</f>
        <v>618</v>
      </c>
      <c r="H12" s="9">
        <f>C12</f>
        <v>573</v>
      </c>
      <c r="I12" s="9">
        <f>D12</f>
        <v>22</v>
      </c>
      <c r="J12" s="9">
        <f>E12</f>
        <v>0</v>
      </c>
      <c r="K12" s="9">
        <f>F12</f>
        <v>23</v>
      </c>
      <c r="L12" s="9">
        <f>SUM(H12:K12)</f>
        <v>618</v>
      </c>
      <c r="M12" s="9">
        <f>G12-L12</f>
        <v>0</v>
      </c>
      <c r="N12" s="671" t="s">
        <v>532</v>
      </c>
    </row>
    <row r="13" spans="1:14" ht="12.75">
      <c r="A13" s="8">
        <v>2</v>
      </c>
      <c r="B13" s="19" t="s">
        <v>493</v>
      </c>
      <c r="C13" s="9">
        <v>523</v>
      </c>
      <c r="D13" s="9">
        <v>2</v>
      </c>
      <c r="E13" s="9">
        <v>0</v>
      </c>
      <c r="F13" s="72">
        <v>72</v>
      </c>
      <c r="G13" s="10">
        <f aca="true" t="shared" si="0" ref="G13:G19">SUM(C13:F13)</f>
        <v>597</v>
      </c>
      <c r="H13" s="9">
        <f aca="true" t="shared" si="1" ref="H13:H19">C13</f>
        <v>523</v>
      </c>
      <c r="I13" s="9">
        <f aca="true" t="shared" si="2" ref="I13:I19">D13</f>
        <v>2</v>
      </c>
      <c r="J13" s="9">
        <f aca="true" t="shared" si="3" ref="J13:J19">E13</f>
        <v>0</v>
      </c>
      <c r="K13" s="9">
        <f aca="true" t="shared" si="4" ref="K13:K19">F13</f>
        <v>72</v>
      </c>
      <c r="L13" s="9">
        <f aca="true" t="shared" si="5" ref="L13:L19">SUM(H13:K13)</f>
        <v>597</v>
      </c>
      <c r="M13" s="9">
        <f aca="true" t="shared" si="6" ref="M13:M19">G13-L13</f>
        <v>0</v>
      </c>
      <c r="N13" s="672"/>
    </row>
    <row r="14" spans="1:14" ht="12.75">
      <c r="A14" s="8">
        <v>3</v>
      </c>
      <c r="B14" s="19" t="s">
        <v>494</v>
      </c>
      <c r="C14" s="9">
        <v>458</v>
      </c>
      <c r="D14" s="9">
        <v>5</v>
      </c>
      <c r="E14" s="9">
        <v>0</v>
      </c>
      <c r="F14" s="72">
        <v>2</v>
      </c>
      <c r="G14" s="10">
        <f t="shared" si="0"/>
        <v>465</v>
      </c>
      <c r="H14" s="9">
        <f t="shared" si="1"/>
        <v>458</v>
      </c>
      <c r="I14" s="9">
        <f t="shared" si="2"/>
        <v>5</v>
      </c>
      <c r="J14" s="9">
        <f t="shared" si="3"/>
        <v>0</v>
      </c>
      <c r="K14" s="9">
        <f t="shared" si="4"/>
        <v>2</v>
      </c>
      <c r="L14" s="9">
        <f t="shared" si="5"/>
        <v>465</v>
      </c>
      <c r="M14" s="9">
        <f t="shared" si="6"/>
        <v>0</v>
      </c>
      <c r="N14" s="672"/>
    </row>
    <row r="15" spans="1:14" ht="12.75">
      <c r="A15" s="8">
        <v>4</v>
      </c>
      <c r="B15" s="19" t="s">
        <v>495</v>
      </c>
      <c r="C15" s="9">
        <v>524</v>
      </c>
      <c r="D15" s="9">
        <v>1</v>
      </c>
      <c r="E15" s="9">
        <v>0</v>
      </c>
      <c r="F15" s="72">
        <v>14</v>
      </c>
      <c r="G15" s="10">
        <f t="shared" si="0"/>
        <v>539</v>
      </c>
      <c r="H15" s="9">
        <f t="shared" si="1"/>
        <v>524</v>
      </c>
      <c r="I15" s="9">
        <f t="shared" si="2"/>
        <v>1</v>
      </c>
      <c r="J15" s="9">
        <f t="shared" si="3"/>
        <v>0</v>
      </c>
      <c r="K15" s="9">
        <f t="shared" si="4"/>
        <v>14</v>
      </c>
      <c r="L15" s="9">
        <f t="shared" si="5"/>
        <v>539</v>
      </c>
      <c r="M15" s="9">
        <f t="shared" si="6"/>
        <v>0</v>
      </c>
      <c r="N15" s="672"/>
    </row>
    <row r="16" spans="1:14" ht="12.75">
      <c r="A16" s="8">
        <v>5</v>
      </c>
      <c r="B16" s="19" t="s">
        <v>496</v>
      </c>
      <c r="C16" s="9">
        <v>616</v>
      </c>
      <c r="D16" s="9">
        <v>0</v>
      </c>
      <c r="E16" s="9">
        <v>0</v>
      </c>
      <c r="F16" s="72">
        <v>4</v>
      </c>
      <c r="G16" s="10">
        <f t="shared" si="0"/>
        <v>620</v>
      </c>
      <c r="H16" s="9">
        <f t="shared" si="1"/>
        <v>616</v>
      </c>
      <c r="I16" s="9">
        <f t="shared" si="2"/>
        <v>0</v>
      </c>
      <c r="J16" s="9">
        <f t="shared" si="3"/>
        <v>0</v>
      </c>
      <c r="K16" s="9">
        <f t="shared" si="4"/>
        <v>4</v>
      </c>
      <c r="L16" s="9">
        <f t="shared" si="5"/>
        <v>620</v>
      </c>
      <c r="M16" s="9">
        <f t="shared" si="6"/>
        <v>0</v>
      </c>
      <c r="N16" s="672"/>
    </row>
    <row r="17" spans="1:14" ht="12.75">
      <c r="A17" s="8">
        <v>6</v>
      </c>
      <c r="B17" s="19" t="s">
        <v>497</v>
      </c>
      <c r="C17" s="9">
        <v>291</v>
      </c>
      <c r="D17" s="9">
        <v>3</v>
      </c>
      <c r="E17" s="9">
        <v>0</v>
      </c>
      <c r="F17" s="72">
        <v>34</v>
      </c>
      <c r="G17" s="10">
        <f t="shared" si="0"/>
        <v>328</v>
      </c>
      <c r="H17" s="9">
        <f t="shared" si="1"/>
        <v>291</v>
      </c>
      <c r="I17" s="9">
        <f t="shared" si="2"/>
        <v>3</v>
      </c>
      <c r="J17" s="9">
        <f t="shared" si="3"/>
        <v>0</v>
      </c>
      <c r="K17" s="9">
        <f t="shared" si="4"/>
        <v>34</v>
      </c>
      <c r="L17" s="9">
        <f t="shared" si="5"/>
        <v>328</v>
      </c>
      <c r="M17" s="9">
        <f t="shared" si="6"/>
        <v>0</v>
      </c>
      <c r="N17" s="672"/>
    </row>
    <row r="18" spans="1:14" ht="12.75">
      <c r="A18" s="8">
        <v>7</v>
      </c>
      <c r="B18" s="19" t="s">
        <v>498</v>
      </c>
      <c r="C18" s="9">
        <v>454</v>
      </c>
      <c r="D18" s="9">
        <v>1</v>
      </c>
      <c r="E18" s="9">
        <v>0</v>
      </c>
      <c r="F18" s="72">
        <v>23</v>
      </c>
      <c r="G18" s="10">
        <f t="shared" si="0"/>
        <v>478</v>
      </c>
      <c r="H18" s="9">
        <f t="shared" si="1"/>
        <v>454</v>
      </c>
      <c r="I18" s="9">
        <f t="shared" si="2"/>
        <v>1</v>
      </c>
      <c r="J18" s="9">
        <f t="shared" si="3"/>
        <v>0</v>
      </c>
      <c r="K18" s="9">
        <f t="shared" si="4"/>
        <v>23</v>
      </c>
      <c r="L18" s="9">
        <f t="shared" si="5"/>
        <v>478</v>
      </c>
      <c r="M18" s="9">
        <f t="shared" si="6"/>
        <v>0</v>
      </c>
      <c r="N18" s="672"/>
    </row>
    <row r="19" spans="1:14" ht="12.75">
      <c r="A19" s="8">
        <v>8</v>
      </c>
      <c r="B19" s="19" t="s">
        <v>499</v>
      </c>
      <c r="C19" s="9">
        <v>823</v>
      </c>
      <c r="D19" s="9">
        <v>0</v>
      </c>
      <c r="E19" s="9">
        <v>0</v>
      </c>
      <c r="F19" s="72">
        <v>3</v>
      </c>
      <c r="G19" s="10">
        <f t="shared" si="0"/>
        <v>826</v>
      </c>
      <c r="H19" s="9">
        <f t="shared" si="1"/>
        <v>823</v>
      </c>
      <c r="I19" s="9">
        <f t="shared" si="2"/>
        <v>0</v>
      </c>
      <c r="J19" s="9">
        <f t="shared" si="3"/>
        <v>0</v>
      </c>
      <c r="K19" s="9">
        <f t="shared" si="4"/>
        <v>3</v>
      </c>
      <c r="L19" s="9">
        <f t="shared" si="5"/>
        <v>826</v>
      </c>
      <c r="M19" s="9">
        <f t="shared" si="6"/>
        <v>0</v>
      </c>
      <c r="N19" s="673"/>
    </row>
    <row r="20" spans="1:14" s="15" customFormat="1" ht="12.75">
      <c r="A20" s="3"/>
      <c r="B20" s="27" t="s">
        <v>500</v>
      </c>
      <c r="C20" s="27">
        <f>SUM(C12:C19)</f>
        <v>4262</v>
      </c>
      <c r="D20" s="27">
        <f aca="true" t="shared" si="7" ref="D20:M20">SUM(D12:D19)</f>
        <v>34</v>
      </c>
      <c r="E20" s="27">
        <f t="shared" si="7"/>
        <v>0</v>
      </c>
      <c r="F20" s="27">
        <f t="shared" si="7"/>
        <v>175</v>
      </c>
      <c r="G20" s="27">
        <f t="shared" si="7"/>
        <v>4471</v>
      </c>
      <c r="H20" s="27">
        <f t="shared" si="7"/>
        <v>4262</v>
      </c>
      <c r="I20" s="27">
        <f t="shared" si="7"/>
        <v>34</v>
      </c>
      <c r="J20" s="27">
        <f t="shared" si="7"/>
        <v>0</v>
      </c>
      <c r="K20" s="27">
        <f t="shared" si="7"/>
        <v>175</v>
      </c>
      <c r="L20" s="27">
        <f t="shared" si="7"/>
        <v>4471</v>
      </c>
      <c r="M20" s="27">
        <f t="shared" si="7"/>
        <v>0</v>
      </c>
      <c r="N20" s="27"/>
    </row>
    <row r="21" spans="1:13" ht="12.75">
      <c r="A21" s="12"/>
      <c r="B21" s="13"/>
      <c r="C21" s="13"/>
      <c r="D21" s="13"/>
      <c r="E21" s="13"/>
      <c r="F21" s="13"/>
      <c r="G21" s="13"/>
      <c r="H21" s="13"/>
      <c r="I21" s="13"/>
      <c r="J21" s="13"/>
      <c r="K21" s="13"/>
      <c r="L21" s="13"/>
      <c r="M21" s="13"/>
    </row>
    <row r="22" ht="12.75">
      <c r="A22" s="11" t="s">
        <v>8</v>
      </c>
    </row>
    <row r="23" spans="1:11" ht="12.75">
      <c r="A23" t="s">
        <v>9</v>
      </c>
      <c r="K23" s="16" t="s">
        <v>11</v>
      </c>
    </row>
    <row r="24" spans="1:12" ht="12.75">
      <c r="A24" t="s">
        <v>10</v>
      </c>
      <c r="J24" s="12" t="s">
        <v>11</v>
      </c>
      <c r="K24" s="12"/>
      <c r="L24" s="12" t="s">
        <v>11</v>
      </c>
    </row>
    <row r="25" spans="1:12" ht="12.75">
      <c r="A25" s="16" t="s">
        <v>446</v>
      </c>
      <c r="J25" s="12"/>
      <c r="K25" s="12"/>
      <c r="L25" s="12"/>
    </row>
    <row r="26" spans="3:13" ht="12.75">
      <c r="C26" s="16" t="s">
        <v>447</v>
      </c>
      <c r="E26" s="13"/>
      <c r="F26" s="13"/>
      <c r="G26" s="13"/>
      <c r="H26" s="13"/>
      <c r="I26" s="13"/>
      <c r="J26" s="13"/>
      <c r="K26" s="13"/>
      <c r="L26" s="13"/>
      <c r="M26" s="13"/>
    </row>
    <row r="27" spans="5:13" s="16" customFormat="1" ht="12.75">
      <c r="E27" s="21"/>
      <c r="F27" s="21"/>
      <c r="G27" s="21"/>
      <c r="H27" s="21"/>
      <c r="I27" s="21"/>
      <c r="J27" s="21"/>
      <c r="K27" s="21"/>
      <c r="L27" s="21"/>
      <c r="M27" s="21"/>
    </row>
    <row r="28" spans="1:15" s="16" customFormat="1" ht="15" customHeight="1">
      <c r="A28" s="15" t="s">
        <v>12</v>
      </c>
      <c r="B28" s="15"/>
      <c r="C28" s="15"/>
      <c r="D28" s="15"/>
      <c r="E28" s="15"/>
      <c r="F28" s="15"/>
      <c r="G28" s="15"/>
      <c r="J28" s="15"/>
      <c r="K28" s="607"/>
      <c r="L28" s="607"/>
      <c r="M28" s="607"/>
      <c r="N28" s="607"/>
      <c r="O28" s="86"/>
    </row>
    <row r="29" spans="2:14" s="16" customFormat="1" ht="15" customHeight="1">
      <c r="B29" s="86"/>
      <c r="C29" s="86"/>
      <c r="D29" s="86"/>
      <c r="E29" s="86"/>
      <c r="F29" s="86"/>
      <c r="G29" s="86"/>
      <c r="H29" s="86"/>
      <c r="I29" s="86"/>
      <c r="J29" s="86"/>
      <c r="K29" s="607" t="s">
        <v>1023</v>
      </c>
      <c r="L29" s="607"/>
      <c r="M29" s="607"/>
      <c r="N29" s="607"/>
    </row>
    <row r="30" spans="2:14" s="16" customFormat="1" ht="12.75" customHeight="1">
      <c r="B30" s="86"/>
      <c r="C30" s="86"/>
      <c r="D30" s="86"/>
      <c r="E30" s="86"/>
      <c r="F30" s="86"/>
      <c r="G30" s="86"/>
      <c r="H30" s="86"/>
      <c r="I30" s="86"/>
      <c r="J30" s="86"/>
      <c r="K30" s="607" t="s">
        <v>504</v>
      </c>
      <c r="L30" s="607"/>
      <c r="M30" s="607"/>
      <c r="N30" s="607"/>
    </row>
    <row r="31" spans="11:14" s="16" customFormat="1" ht="12.75">
      <c r="K31" s="589" t="s">
        <v>81</v>
      </c>
      <c r="L31" s="589"/>
      <c r="M31" s="589"/>
      <c r="N31" s="589"/>
    </row>
    <row r="32" spans="1:13" ht="12.75">
      <c r="A32" s="669"/>
      <c r="B32" s="669"/>
      <c r="C32" s="669"/>
      <c r="D32" s="669"/>
      <c r="E32" s="669"/>
      <c r="F32" s="669"/>
      <c r="G32" s="669"/>
      <c r="H32" s="669"/>
      <c r="I32" s="669"/>
      <c r="J32" s="669"/>
      <c r="K32" s="669"/>
      <c r="L32" s="669"/>
      <c r="M32" s="669"/>
    </row>
  </sheetData>
  <sheetProtection/>
  <mergeCells count="19">
    <mergeCell ref="A7:B7"/>
    <mergeCell ref="M9:M10"/>
    <mergeCell ref="D1:I1"/>
    <mergeCell ref="A5:M5"/>
    <mergeCell ref="A3:M3"/>
    <mergeCell ref="A2:M2"/>
    <mergeCell ref="B9:B10"/>
    <mergeCell ref="A9:A10"/>
    <mergeCell ref="L1:N1"/>
    <mergeCell ref="L7:N7"/>
    <mergeCell ref="K29:N29"/>
    <mergeCell ref="K30:N30"/>
    <mergeCell ref="A32:M32"/>
    <mergeCell ref="H9:L9"/>
    <mergeCell ref="C9:G9"/>
    <mergeCell ref="K31:N31"/>
    <mergeCell ref="N9:N10"/>
    <mergeCell ref="K28:N28"/>
    <mergeCell ref="N12:N19"/>
  </mergeCells>
  <printOptions horizontalCentered="1"/>
  <pageMargins left="0.48" right="0.13" top="1.01" bottom="0" header="0.76" footer="0.31496062992125984"/>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pageSetUpPr fitToPage="1"/>
  </sheetPr>
  <dimension ref="A1:S32"/>
  <sheetViews>
    <sheetView view="pageBreakPreview" zoomScaleSheetLayoutView="100" zoomScalePageLayoutView="0" workbookViewId="0" topLeftCell="A1">
      <selection activeCell="F13" sqref="F13:I14"/>
    </sheetView>
  </sheetViews>
  <sheetFormatPr defaultColWidth="9.140625" defaultRowHeight="12.75"/>
  <cols>
    <col min="1" max="1" width="6.140625" style="0" customWidth="1"/>
    <col min="2" max="2" width="12.140625" style="0" customWidth="1"/>
    <col min="3" max="3" width="10.8515625" style="0" customWidth="1"/>
    <col min="4" max="13" width="10.140625" style="0" customWidth="1"/>
    <col min="14" max="14" width="11.8515625" style="0" customWidth="1"/>
  </cols>
  <sheetData>
    <row r="1" spans="4:14" ht="12.75" customHeight="1">
      <c r="D1" s="596"/>
      <c r="E1" s="596"/>
      <c r="F1" s="596"/>
      <c r="G1" s="596"/>
      <c r="H1" s="596"/>
      <c r="I1" s="596"/>
      <c r="J1" s="596"/>
      <c r="K1" s="1"/>
      <c r="M1" s="674" t="s">
        <v>86</v>
      </c>
      <c r="N1" s="674"/>
    </row>
    <row r="2" spans="1:14" ht="15">
      <c r="A2" s="682" t="s">
        <v>0</v>
      </c>
      <c r="B2" s="682"/>
      <c r="C2" s="682"/>
      <c r="D2" s="682"/>
      <c r="E2" s="682"/>
      <c r="F2" s="682"/>
      <c r="G2" s="682"/>
      <c r="H2" s="682"/>
      <c r="I2" s="682"/>
      <c r="J2" s="682"/>
      <c r="K2" s="682"/>
      <c r="L2" s="682"/>
      <c r="M2" s="682"/>
      <c r="N2" s="682"/>
    </row>
    <row r="3" spans="1:14" ht="20.25">
      <c r="A3" s="621" t="s">
        <v>827</v>
      </c>
      <c r="B3" s="621"/>
      <c r="C3" s="621"/>
      <c r="D3" s="621"/>
      <c r="E3" s="621"/>
      <c r="F3" s="621"/>
      <c r="G3" s="621"/>
      <c r="H3" s="621"/>
      <c r="I3" s="621"/>
      <c r="J3" s="621"/>
      <c r="K3" s="621"/>
      <c r="L3" s="621"/>
      <c r="M3" s="621"/>
      <c r="N3" s="621"/>
    </row>
    <row r="4" ht="11.25" customHeight="1"/>
    <row r="5" spans="1:14" ht="15.75">
      <c r="A5" s="622" t="s">
        <v>833</v>
      </c>
      <c r="B5" s="622"/>
      <c r="C5" s="622"/>
      <c r="D5" s="622"/>
      <c r="E5" s="622"/>
      <c r="F5" s="622"/>
      <c r="G5" s="622"/>
      <c r="H5" s="622"/>
      <c r="I5" s="622"/>
      <c r="J5" s="622"/>
      <c r="K5" s="622"/>
      <c r="L5" s="622"/>
      <c r="M5" s="622"/>
      <c r="N5" s="622"/>
    </row>
    <row r="7" spans="1:14" ht="12.75">
      <c r="A7" s="589" t="s">
        <v>491</v>
      </c>
      <c r="B7" s="589"/>
      <c r="L7" s="675" t="s">
        <v>967</v>
      </c>
      <c r="M7" s="675"/>
      <c r="N7" s="675"/>
    </row>
    <row r="8" spans="1:14" s="274" customFormat="1" ht="15.75" customHeight="1">
      <c r="A8" s="627" t="s">
        <v>2</v>
      </c>
      <c r="B8" s="627" t="s">
        <v>3</v>
      </c>
      <c r="C8" s="584" t="s">
        <v>4</v>
      </c>
      <c r="D8" s="584"/>
      <c r="E8" s="584"/>
      <c r="F8" s="646"/>
      <c r="G8" s="670"/>
      <c r="H8" s="647" t="s">
        <v>99</v>
      </c>
      <c r="I8" s="647"/>
      <c r="J8" s="647"/>
      <c r="K8" s="647"/>
      <c r="L8" s="647"/>
      <c r="M8" s="627" t="s">
        <v>135</v>
      </c>
      <c r="N8" s="590" t="s">
        <v>136</v>
      </c>
    </row>
    <row r="9" spans="1:19" s="274" customFormat="1" ht="38.25">
      <c r="A9" s="629"/>
      <c r="B9" s="629"/>
      <c r="C9" s="261" t="s">
        <v>705</v>
      </c>
      <c r="D9" s="261" t="s">
        <v>6</v>
      </c>
      <c r="E9" s="261" t="s">
        <v>367</v>
      </c>
      <c r="F9" s="257" t="s">
        <v>97</v>
      </c>
      <c r="G9" s="271" t="s">
        <v>209</v>
      </c>
      <c r="H9" s="261" t="s">
        <v>5</v>
      </c>
      <c r="I9" s="261" t="s">
        <v>6</v>
      </c>
      <c r="J9" s="261" t="s">
        <v>367</v>
      </c>
      <c r="K9" s="257" t="s">
        <v>97</v>
      </c>
      <c r="L9" s="257" t="s">
        <v>208</v>
      </c>
      <c r="M9" s="629"/>
      <c r="N9" s="590"/>
      <c r="R9" s="276"/>
      <c r="S9" s="276"/>
    </row>
    <row r="10" spans="1:14" s="15" customFormat="1" ht="12.75">
      <c r="A10" s="5">
        <v>1</v>
      </c>
      <c r="B10" s="5">
        <v>2</v>
      </c>
      <c r="C10" s="5">
        <v>3</v>
      </c>
      <c r="D10" s="5">
        <v>4</v>
      </c>
      <c r="E10" s="5">
        <v>5</v>
      </c>
      <c r="F10" s="5">
        <v>6</v>
      </c>
      <c r="G10" s="5">
        <v>7</v>
      </c>
      <c r="H10" s="5">
        <v>8</v>
      </c>
      <c r="I10" s="5">
        <v>9</v>
      </c>
      <c r="J10" s="5">
        <v>10</v>
      </c>
      <c r="K10" s="5">
        <v>11</v>
      </c>
      <c r="L10" s="5">
        <v>12</v>
      </c>
      <c r="M10" s="5">
        <v>13</v>
      </c>
      <c r="N10" s="5">
        <v>14</v>
      </c>
    </row>
    <row r="11" spans="1:14" ht="13.5" customHeight="1">
      <c r="A11" s="8">
        <v>1</v>
      </c>
      <c r="B11" s="19" t="s">
        <v>492</v>
      </c>
      <c r="C11" s="9"/>
      <c r="D11" s="9"/>
      <c r="E11" s="9"/>
      <c r="F11" s="9"/>
      <c r="G11" s="72"/>
      <c r="H11" s="10"/>
      <c r="I11" s="10"/>
      <c r="J11" s="10"/>
      <c r="K11" s="10"/>
      <c r="L11" s="9"/>
      <c r="M11" s="9"/>
      <c r="N11" s="9"/>
    </row>
    <row r="12" spans="1:14" ht="13.5" customHeight="1">
      <c r="A12" s="8">
        <v>2</v>
      </c>
      <c r="B12" s="19" t="s">
        <v>493</v>
      </c>
      <c r="C12" s="9"/>
      <c r="D12" s="9"/>
      <c r="E12" s="9"/>
      <c r="F12" s="9"/>
      <c r="G12" s="72"/>
      <c r="H12" s="10"/>
      <c r="I12" s="10"/>
      <c r="J12" s="10"/>
      <c r="K12" s="10"/>
      <c r="L12" s="9"/>
      <c r="M12" s="9"/>
      <c r="N12" s="9"/>
    </row>
    <row r="13" spans="1:14" ht="13.5" customHeight="1">
      <c r="A13" s="8">
        <v>3</v>
      </c>
      <c r="B13" s="19" t="s">
        <v>494</v>
      </c>
      <c r="C13" s="9"/>
      <c r="D13" s="9"/>
      <c r="E13" s="9"/>
      <c r="F13" s="676" t="s">
        <v>526</v>
      </c>
      <c r="G13" s="677"/>
      <c r="H13" s="677"/>
      <c r="I13" s="678"/>
      <c r="J13" s="10"/>
      <c r="K13" s="10"/>
      <c r="L13" s="9"/>
      <c r="M13" s="9"/>
      <c r="N13" s="9"/>
    </row>
    <row r="14" spans="1:14" ht="13.5" customHeight="1">
      <c r="A14" s="8">
        <v>4</v>
      </c>
      <c r="B14" s="19" t="s">
        <v>495</v>
      </c>
      <c r="C14" s="9"/>
      <c r="D14" s="9"/>
      <c r="E14" s="9"/>
      <c r="F14" s="679"/>
      <c r="G14" s="680"/>
      <c r="H14" s="680"/>
      <c r="I14" s="681"/>
      <c r="J14" s="10"/>
      <c r="K14" s="10"/>
      <c r="L14" s="9"/>
      <c r="M14" s="9"/>
      <c r="N14" s="9"/>
    </row>
    <row r="15" spans="1:14" ht="13.5" customHeight="1">
      <c r="A15" s="8">
        <v>5</v>
      </c>
      <c r="B15" s="19" t="s">
        <v>496</v>
      </c>
      <c r="C15" s="9"/>
      <c r="D15" s="9"/>
      <c r="E15" s="9"/>
      <c r="F15" s="9"/>
      <c r="G15" s="72"/>
      <c r="H15" s="10"/>
      <c r="I15" s="10"/>
      <c r="J15" s="10"/>
      <c r="K15" s="10"/>
      <c r="L15" s="9"/>
      <c r="M15" s="9"/>
      <c r="N15" s="9"/>
    </row>
    <row r="16" spans="1:14" ht="13.5" customHeight="1">
      <c r="A16" s="8">
        <v>6</v>
      </c>
      <c r="B16" s="19" t="s">
        <v>497</v>
      </c>
      <c r="C16" s="9"/>
      <c r="D16" s="9"/>
      <c r="E16" s="9"/>
      <c r="F16" s="9"/>
      <c r="G16" s="72"/>
      <c r="H16" s="10"/>
      <c r="I16" s="10"/>
      <c r="J16" s="10"/>
      <c r="K16" s="10"/>
      <c r="L16" s="9"/>
      <c r="M16" s="9"/>
      <c r="N16" s="9"/>
    </row>
    <row r="17" spans="1:14" ht="13.5" customHeight="1">
      <c r="A17" s="8">
        <v>7</v>
      </c>
      <c r="B17" s="19" t="s">
        <v>498</v>
      </c>
      <c r="C17" s="9"/>
      <c r="D17" s="9"/>
      <c r="E17" s="9"/>
      <c r="F17" s="9"/>
      <c r="G17" s="72"/>
      <c r="H17" s="10"/>
      <c r="I17" s="10"/>
      <c r="J17" s="10"/>
      <c r="K17" s="10"/>
      <c r="L17" s="9"/>
      <c r="M17" s="9"/>
      <c r="N17" s="9"/>
    </row>
    <row r="18" spans="1:14" ht="13.5" customHeight="1">
      <c r="A18" s="8">
        <v>8</v>
      </c>
      <c r="B18" s="19" t="s">
        <v>499</v>
      </c>
      <c r="C18" s="9"/>
      <c r="D18" s="9"/>
      <c r="E18" s="9"/>
      <c r="F18" s="9"/>
      <c r="G18" s="72"/>
      <c r="H18" s="10"/>
      <c r="I18" s="10"/>
      <c r="J18" s="10"/>
      <c r="K18" s="10"/>
      <c r="L18" s="9"/>
      <c r="M18" s="9"/>
      <c r="N18" s="9"/>
    </row>
    <row r="19" spans="1:14" s="15" customFormat="1" ht="12.75">
      <c r="A19" s="3"/>
      <c r="B19" s="27" t="s">
        <v>500</v>
      </c>
      <c r="C19" s="27"/>
      <c r="D19" s="27"/>
      <c r="E19" s="27"/>
      <c r="F19" s="27"/>
      <c r="G19" s="27"/>
      <c r="H19" s="27"/>
      <c r="I19" s="27"/>
      <c r="J19" s="27"/>
      <c r="K19" s="27"/>
      <c r="L19" s="27"/>
      <c r="M19" s="27"/>
      <c r="N19" s="27"/>
    </row>
    <row r="20" spans="1:14" s="15" customFormat="1" ht="12.75">
      <c r="A20" s="234" t="s">
        <v>582</v>
      </c>
      <c r="B20" s="571" t="s">
        <v>1032</v>
      </c>
      <c r="C20" s="28"/>
      <c r="D20" s="28"/>
      <c r="E20" s="28"/>
      <c r="F20" s="28"/>
      <c r="G20" s="28"/>
      <c r="H20" s="28"/>
      <c r="I20" s="28"/>
      <c r="J20" s="28"/>
      <c r="K20" s="28"/>
      <c r="L20" s="28"/>
      <c r="M20" s="28"/>
      <c r="N20" s="28"/>
    </row>
    <row r="21" ht="12.75">
      <c r="A21" s="11" t="s">
        <v>8</v>
      </c>
    </row>
    <row r="22" ht="12.75">
      <c r="A22" t="s">
        <v>9</v>
      </c>
    </row>
    <row r="23" spans="1:14" ht="12.75">
      <c r="A23" t="s">
        <v>10</v>
      </c>
      <c r="H23" s="16" t="s">
        <v>11</v>
      </c>
      <c r="L23" s="12" t="s">
        <v>11</v>
      </c>
      <c r="M23" s="12"/>
      <c r="N23" s="12" t="s">
        <v>11</v>
      </c>
    </row>
    <row r="24" spans="1:12" ht="12.75">
      <c r="A24" s="16" t="s">
        <v>446</v>
      </c>
      <c r="J24" s="12"/>
      <c r="K24" s="12"/>
      <c r="L24" s="12"/>
    </row>
    <row r="25" spans="3:13" ht="12.75">
      <c r="C25" s="16" t="s">
        <v>447</v>
      </c>
      <c r="E25" s="13"/>
      <c r="F25" s="13"/>
      <c r="G25" s="13"/>
      <c r="H25" s="13"/>
      <c r="I25" s="13"/>
      <c r="J25" s="13"/>
      <c r="K25" s="13"/>
      <c r="L25" s="13"/>
      <c r="M25" s="13"/>
    </row>
    <row r="26" spans="5:14" ht="12.75">
      <c r="E26" s="13"/>
      <c r="F26" s="13"/>
      <c r="G26" s="13"/>
      <c r="H26" s="13"/>
      <c r="I26" s="13"/>
      <c r="J26" s="13"/>
      <c r="K26" s="13"/>
      <c r="L26" s="13"/>
      <c r="M26" s="13"/>
      <c r="N26" s="13"/>
    </row>
    <row r="27" spans="5:14" ht="12.75">
      <c r="E27" s="13"/>
      <c r="F27" s="13"/>
      <c r="G27" s="13"/>
      <c r="H27" s="13"/>
      <c r="I27" s="13"/>
      <c r="J27" s="13"/>
      <c r="K27" s="13"/>
      <c r="L27" s="13"/>
      <c r="M27" s="13"/>
      <c r="N27" s="13"/>
    </row>
    <row r="28" spans="1:15" s="16" customFormat="1" ht="15" customHeight="1">
      <c r="A28" s="15" t="s">
        <v>12</v>
      </c>
      <c r="B28" s="15"/>
      <c r="C28" s="15"/>
      <c r="D28" s="15"/>
      <c r="E28" s="15"/>
      <c r="F28" s="15"/>
      <c r="G28" s="15"/>
      <c r="J28" s="15"/>
      <c r="K28" s="607"/>
      <c r="L28" s="607"/>
      <c r="M28" s="607"/>
      <c r="N28" s="607"/>
      <c r="O28" s="86"/>
    </row>
    <row r="29" spans="2:14" s="16" customFormat="1" ht="15" customHeight="1">
      <c r="B29" s="86"/>
      <c r="C29" s="86"/>
      <c r="D29" s="86"/>
      <c r="E29" s="86"/>
      <c r="F29" s="86"/>
      <c r="G29" s="86"/>
      <c r="H29" s="86"/>
      <c r="I29" s="86"/>
      <c r="J29" s="86"/>
      <c r="K29" s="607" t="s">
        <v>1023</v>
      </c>
      <c r="L29" s="607"/>
      <c r="M29" s="607"/>
      <c r="N29" s="607"/>
    </row>
    <row r="30" spans="2:14" s="16" customFormat="1" ht="12.75" customHeight="1">
      <c r="B30" s="86"/>
      <c r="C30" s="86"/>
      <c r="D30" s="86"/>
      <c r="E30" s="86"/>
      <c r="F30" s="86"/>
      <c r="G30" s="86"/>
      <c r="H30" s="86"/>
      <c r="I30" s="86"/>
      <c r="J30" s="86"/>
      <c r="K30" s="607" t="s">
        <v>504</v>
      </c>
      <c r="L30" s="607"/>
      <c r="M30" s="607"/>
      <c r="N30" s="607"/>
    </row>
    <row r="31" spans="11:14" s="16" customFormat="1" ht="12.75">
      <c r="K31" s="589" t="s">
        <v>81</v>
      </c>
      <c r="L31" s="589"/>
      <c r="M31" s="589"/>
      <c r="N31" s="589"/>
    </row>
    <row r="32" spans="1:14" ht="12.75">
      <c r="A32" s="669"/>
      <c r="B32" s="669"/>
      <c r="C32" s="669"/>
      <c r="D32" s="669"/>
      <c r="E32" s="669"/>
      <c r="F32" s="669"/>
      <c r="G32" s="669"/>
      <c r="H32" s="669"/>
      <c r="I32" s="669"/>
      <c r="J32" s="669"/>
      <c r="K32" s="669"/>
      <c r="L32" s="669"/>
      <c r="M32" s="669"/>
      <c r="N32" s="669"/>
    </row>
  </sheetData>
  <sheetProtection/>
  <mergeCells count="19">
    <mergeCell ref="D1:J1"/>
    <mergeCell ref="A2:N2"/>
    <mergeCell ref="A3:N3"/>
    <mergeCell ref="M1:N1"/>
    <mergeCell ref="M8:M9"/>
    <mergeCell ref="N8:N9"/>
    <mergeCell ref="A5:N5"/>
    <mergeCell ref="L7:N7"/>
    <mergeCell ref="A7:B7"/>
    <mergeCell ref="A8:A9"/>
    <mergeCell ref="A32:N32"/>
    <mergeCell ref="H8:L8"/>
    <mergeCell ref="K30:N30"/>
    <mergeCell ref="K31:N31"/>
    <mergeCell ref="F13:I14"/>
    <mergeCell ref="K28:N28"/>
    <mergeCell ref="K29:N29"/>
    <mergeCell ref="B8:B9"/>
    <mergeCell ref="C8:G8"/>
  </mergeCells>
  <printOptions horizontalCentered="1"/>
  <pageMargins left="0.58" right="0.19" top="1.08" bottom="0" header="0.45" footer="0.31496062992125984"/>
  <pageSetup fitToHeight="1" fitToWidth="1"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cp:lastModifiedBy>
  <cp:lastPrinted>2018-05-15T06:37:21Z</cp:lastPrinted>
  <dcterms:created xsi:type="dcterms:W3CDTF">1996-10-14T23:33:28Z</dcterms:created>
  <dcterms:modified xsi:type="dcterms:W3CDTF">2018-05-24T03:53:41Z</dcterms:modified>
  <cp:category/>
  <cp:version/>
  <cp:contentType/>
  <cp:contentStatus/>
</cp:coreProperties>
</file>